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480" windowHeight="10920" activeTab="2"/>
  </bookViews>
  <sheets>
    <sheet name="ПР10 ср бю" sheetId="13" r:id="rId1"/>
    <sheet name="ПР9 подпр" sheetId="14" r:id="rId2"/>
    <sheet name="ПР8 цел" sheetId="15" r:id="rId3"/>
  </sheets>
  <definedNames>
    <definedName name="_xlnm.Print_Area" localSheetId="2">'ПР8 цел'!$A$1:$S$45</definedName>
    <definedName name="_xlnm.Print_Area" localSheetId="1">'ПР9 подпр'!$A$1:$T$231</definedName>
  </definedNames>
  <calcPr calcId="145621"/>
</workbook>
</file>

<file path=xl/calcChain.xml><?xml version="1.0" encoding="utf-8"?>
<calcChain xmlns="http://schemas.openxmlformats.org/spreadsheetml/2006/main">
  <c r="R15" i="15" l="1"/>
  <c r="R17" i="15"/>
  <c r="R14" i="15"/>
  <c r="P21" i="13"/>
  <c r="P24" i="13"/>
  <c r="P73" i="14"/>
  <c r="Q73" i="14"/>
  <c r="T37" i="14"/>
  <c r="T18" i="14"/>
  <c r="T19" i="14"/>
  <c r="T20" i="14"/>
  <c r="T21" i="14"/>
  <c r="T22" i="14"/>
  <c r="T23" i="14"/>
  <c r="T24" i="14"/>
  <c r="T25" i="14"/>
  <c r="T26" i="14"/>
  <c r="T27" i="14"/>
  <c r="T28" i="14"/>
  <c r="T29" i="14"/>
  <c r="T33" i="14"/>
  <c r="T34" i="14"/>
  <c r="T35" i="14"/>
  <c r="T36" i="14"/>
  <c r="T38" i="14"/>
  <c r="T39" i="14"/>
  <c r="T40" i="14"/>
  <c r="T41" i="14"/>
  <c r="T42" i="14"/>
  <c r="T43" i="14"/>
  <c r="T45" i="14"/>
  <c r="T49" i="14"/>
  <c r="T50" i="14"/>
  <c r="T51" i="14"/>
  <c r="T52" i="14"/>
  <c r="T53" i="14"/>
  <c r="T55" i="14"/>
  <c r="T56" i="14"/>
  <c r="T57" i="14"/>
  <c r="T58" i="14"/>
  <c r="T59" i="14"/>
  <c r="T62" i="14"/>
  <c r="T63" i="14"/>
  <c r="T64" i="14"/>
  <c r="T66" i="14"/>
  <c r="T73" i="14"/>
  <c r="T76" i="14"/>
  <c r="T77" i="14"/>
  <c r="T79" i="14"/>
  <c r="T80" i="14"/>
  <c r="T81" i="14"/>
  <c r="T82" i="14"/>
  <c r="T83" i="14"/>
  <c r="T85" i="14"/>
  <c r="T86" i="14"/>
  <c r="T88" i="14"/>
  <c r="T89" i="14"/>
  <c r="T92" i="14"/>
  <c r="T93" i="14"/>
  <c r="T95" i="14"/>
  <c r="T96" i="14"/>
  <c r="T98" i="14"/>
  <c r="T99" i="14"/>
  <c r="T100" i="14"/>
  <c r="T101" i="14"/>
  <c r="T103" i="14"/>
  <c r="T104" i="14"/>
  <c r="T105" i="14"/>
  <c r="T106" i="14"/>
  <c r="T107" i="14"/>
  <c r="T109" i="14"/>
  <c r="T110" i="14"/>
  <c r="T111" i="14"/>
  <c r="T112" i="14"/>
  <c r="T113" i="14"/>
  <c r="T115" i="14"/>
  <c r="T116" i="14"/>
  <c r="T117" i="14"/>
  <c r="T118" i="14"/>
  <c r="T119" i="14"/>
  <c r="T120" i="14"/>
  <c r="T121" i="14"/>
  <c r="T122" i="14"/>
  <c r="T123" i="14"/>
  <c r="T124" i="14"/>
  <c r="T125" i="14"/>
  <c r="T126" i="14"/>
  <c r="T127" i="14"/>
  <c r="T129" i="14"/>
  <c r="T130" i="14"/>
  <c r="T131" i="14"/>
  <c r="T132" i="14"/>
  <c r="T136" i="14"/>
  <c r="T137" i="14"/>
  <c r="T138" i="14"/>
  <c r="T141" i="14"/>
  <c r="T144" i="14"/>
  <c r="T145" i="14"/>
  <c r="T147" i="14"/>
  <c r="T148" i="14"/>
  <c r="T149" i="14"/>
  <c r="T150" i="14"/>
  <c r="T151" i="14"/>
  <c r="T152" i="14"/>
  <c r="T153" i="14"/>
  <c r="T154" i="14"/>
  <c r="T155" i="14"/>
  <c r="T156" i="14"/>
  <c r="T157" i="14"/>
  <c r="T158" i="14"/>
  <c r="T166" i="14"/>
  <c r="T167" i="14"/>
  <c r="T168" i="14"/>
  <c r="T169" i="14"/>
  <c r="T172" i="14"/>
  <c r="T173" i="14"/>
  <c r="T174" i="14"/>
  <c r="T175" i="14"/>
  <c r="T176" i="14"/>
  <c r="T177" i="14"/>
  <c r="T179" i="14"/>
  <c r="T180" i="14"/>
  <c r="T181" i="14"/>
  <c r="T182" i="14"/>
  <c r="T183" i="14"/>
  <c r="T196" i="14"/>
  <c r="T197" i="14"/>
  <c r="T198" i="14"/>
  <c r="T199" i="14"/>
  <c r="T200" i="14"/>
  <c r="T201" i="14"/>
  <c r="T202" i="14"/>
  <c r="T203" i="14"/>
  <c r="T204" i="14"/>
  <c r="T206" i="14"/>
  <c r="T207" i="14"/>
  <c r="T208" i="14"/>
  <c r="T210" i="14"/>
  <c r="T211" i="14"/>
  <c r="T212" i="14"/>
  <c r="T213" i="14"/>
  <c r="T214" i="14"/>
  <c r="T215" i="14"/>
  <c r="T216" i="14"/>
  <c r="T218" i="14"/>
  <c r="T219" i="14"/>
  <c r="T220" i="14"/>
  <c r="T221" i="14"/>
  <c r="M31" i="13"/>
  <c r="L31" i="13"/>
  <c r="P31" i="13" l="1"/>
  <c r="M22" i="13"/>
  <c r="L22" i="13"/>
  <c r="L29" i="13"/>
  <c r="M29" i="13"/>
  <c r="M36" i="13"/>
  <c r="L36" i="13"/>
  <c r="M43" i="13"/>
  <c r="L43" i="13"/>
  <c r="M17" i="13"/>
  <c r="M14" i="13"/>
  <c r="L17" i="13"/>
  <c r="L14" i="13"/>
  <c r="L144" i="14"/>
  <c r="P14" i="13" l="1"/>
  <c r="P29" i="13"/>
  <c r="P22" i="13"/>
  <c r="P17" i="13"/>
  <c r="P43" i="13"/>
  <c r="P36" i="13"/>
  <c r="L15" i="13"/>
  <c r="M15" i="13"/>
  <c r="P15" i="13" s="1"/>
  <c r="R42" i="15" l="1"/>
  <c r="R41" i="15"/>
  <c r="R40" i="15"/>
  <c r="K43" i="13"/>
  <c r="K29" i="13"/>
  <c r="K22" i="13"/>
  <c r="J31" i="13"/>
  <c r="J14" i="13"/>
  <c r="H14" i="13"/>
  <c r="L143" i="14"/>
  <c r="L145" i="14"/>
  <c r="O73" i="14"/>
  <c r="J17" i="13" l="1"/>
  <c r="K40" i="15"/>
  <c r="K41" i="15"/>
  <c r="K42" i="15"/>
  <c r="J41" i="15"/>
  <c r="J42" i="15"/>
  <c r="J40" i="15"/>
  <c r="K37" i="15"/>
  <c r="M37" i="15" s="1"/>
  <c r="J37" i="15"/>
  <c r="L37" i="15" s="1"/>
  <c r="N37" i="15" s="1"/>
  <c r="J26" i="15"/>
  <c r="L26" i="15" s="1"/>
  <c r="N26" i="15" s="1"/>
  <c r="R26" i="15" s="1"/>
  <c r="J27" i="15"/>
  <c r="L27" i="15" s="1"/>
  <c r="N27" i="15" s="1"/>
  <c r="R27" i="15" s="1"/>
  <c r="J28" i="15"/>
  <c r="L28" i="15" s="1"/>
  <c r="N28" i="15" s="1"/>
  <c r="R28" i="15" s="1"/>
  <c r="J29" i="15"/>
  <c r="L29" i="15" s="1"/>
  <c r="N29" i="15" s="1"/>
  <c r="R29" i="15" s="1"/>
  <c r="J30" i="15"/>
  <c r="L30" i="15" s="1"/>
  <c r="N30" i="15" s="1"/>
  <c r="R30" i="15" s="1"/>
  <c r="J31" i="15"/>
  <c r="L31" i="15" s="1"/>
  <c r="N31" i="15" s="1"/>
  <c r="R31" i="15" s="1"/>
  <c r="J32" i="15"/>
  <c r="L32" i="15" s="1"/>
  <c r="N32" i="15" s="1"/>
  <c r="R32" i="15" s="1"/>
  <c r="J33" i="15"/>
  <c r="L33" i="15" s="1"/>
  <c r="N33" i="15" s="1"/>
  <c r="R33" i="15" s="1"/>
  <c r="J34" i="15"/>
  <c r="L34" i="15" s="1"/>
  <c r="N34" i="15" s="1"/>
  <c r="R34" i="15" s="1"/>
  <c r="J25" i="15"/>
  <c r="L25" i="15" s="1"/>
  <c r="N25" i="15" s="1"/>
  <c r="R25" i="15" s="1"/>
  <c r="J15" i="15"/>
  <c r="J16" i="15"/>
  <c r="L16" i="15" s="1"/>
  <c r="N16" i="15" s="1"/>
  <c r="R16" i="15" s="1"/>
  <c r="J17" i="15"/>
  <c r="J18" i="15"/>
  <c r="L18" i="15" s="1"/>
  <c r="N18" i="15" s="1"/>
  <c r="R18" i="15" s="1"/>
  <c r="J19" i="15"/>
  <c r="L19" i="15" s="1"/>
  <c r="N19" i="15" s="1"/>
  <c r="R19" i="15" s="1"/>
  <c r="J20" i="15"/>
  <c r="L20" i="15" s="1"/>
  <c r="N20" i="15" s="1"/>
  <c r="R20" i="15" s="1"/>
  <c r="J21" i="15"/>
  <c r="L21" i="15" s="1"/>
  <c r="N21" i="15" s="1"/>
  <c r="R21" i="15" s="1"/>
  <c r="J22" i="15"/>
  <c r="L22" i="15" s="1"/>
  <c r="N22" i="15" s="1"/>
  <c r="R22" i="15" s="1"/>
  <c r="J14" i="15"/>
  <c r="R37" i="15" l="1"/>
  <c r="O37" i="15"/>
  <c r="G17" i="13"/>
  <c r="I17" i="13"/>
  <c r="K17" i="13"/>
  <c r="N17" i="13"/>
  <c r="O17" i="13"/>
  <c r="F17" i="13"/>
  <c r="H31" i="13" l="1"/>
  <c r="H17" i="13" s="1"/>
  <c r="E43" i="13" l="1"/>
  <c r="F43" i="13"/>
  <c r="G43" i="13"/>
  <c r="I43" i="13"/>
  <c r="N43" i="13"/>
  <c r="O43" i="13"/>
  <c r="D43" i="13"/>
  <c r="I36" i="13"/>
  <c r="E36" i="13"/>
  <c r="F36" i="13"/>
  <c r="G36" i="13"/>
  <c r="K36" i="13"/>
  <c r="N36" i="13"/>
  <c r="O36" i="13"/>
  <c r="D36" i="13"/>
  <c r="E29" i="13"/>
  <c r="F29" i="13"/>
  <c r="G29" i="13"/>
  <c r="I29" i="13"/>
  <c r="N29" i="13"/>
  <c r="O29" i="13"/>
  <c r="D29" i="13"/>
  <c r="K14" i="13"/>
  <c r="I22" i="13"/>
  <c r="N22" i="13"/>
  <c r="E22" i="13"/>
  <c r="G22" i="13"/>
  <c r="D22" i="13"/>
  <c r="K15" i="13" l="1"/>
  <c r="N14" i="13"/>
  <c r="M191" i="14"/>
  <c r="H191" i="14" l="1"/>
  <c r="I191" i="14"/>
  <c r="J191" i="14"/>
  <c r="K191" i="14"/>
  <c r="O191" i="14"/>
  <c r="P191" i="14"/>
  <c r="Q191" i="14"/>
  <c r="R191" i="14"/>
  <c r="H73" i="14"/>
  <c r="I73" i="14"/>
  <c r="J73" i="14"/>
  <c r="K73" i="14"/>
  <c r="M73" i="14"/>
  <c r="R73" i="14"/>
  <c r="S73" i="14"/>
  <c r="T191" i="14" l="1"/>
  <c r="I32" i="14"/>
  <c r="I17" i="14" s="1"/>
  <c r="J32" i="14"/>
  <c r="K32" i="14"/>
  <c r="K17" i="14" s="1"/>
  <c r="M32" i="14"/>
  <c r="O32" i="14"/>
  <c r="P32" i="14"/>
  <c r="P17" i="14" s="1"/>
  <c r="Q32" i="14"/>
  <c r="R32" i="14"/>
  <c r="R17" i="14" s="1"/>
  <c r="H32" i="14"/>
  <c r="H17" i="14" s="1"/>
  <c r="I114" i="14"/>
  <c r="I78" i="14" s="1"/>
  <c r="J114" i="14"/>
  <c r="J78" i="14" s="1"/>
  <c r="K114" i="14"/>
  <c r="K78" i="14" s="1"/>
  <c r="M114" i="14"/>
  <c r="O114" i="14"/>
  <c r="P114" i="14"/>
  <c r="P78" i="14" s="1"/>
  <c r="Q114" i="14"/>
  <c r="R114" i="14"/>
  <c r="R78" i="14" s="1"/>
  <c r="S114" i="14"/>
  <c r="S78" i="14" s="1"/>
  <c r="H114" i="14"/>
  <c r="H78" i="14" s="1"/>
  <c r="I146" i="14"/>
  <c r="I139" i="14" s="1"/>
  <c r="J146" i="14"/>
  <c r="J139" i="14" s="1"/>
  <c r="K146" i="14"/>
  <c r="K139" i="14" s="1"/>
  <c r="M146" i="14"/>
  <c r="O146" i="14"/>
  <c r="P146" i="14"/>
  <c r="P139" i="14" s="1"/>
  <c r="Q146" i="14"/>
  <c r="R146" i="14"/>
  <c r="R139" i="14" s="1"/>
  <c r="S146" i="14"/>
  <c r="S139" i="14" s="1"/>
  <c r="H146" i="14"/>
  <c r="H139" i="14" s="1"/>
  <c r="I171" i="14"/>
  <c r="I165" i="14" s="1"/>
  <c r="J171" i="14"/>
  <c r="J165" i="14" s="1"/>
  <c r="K171" i="14"/>
  <c r="K165" i="14" s="1"/>
  <c r="M171" i="14"/>
  <c r="O171" i="14"/>
  <c r="P171" i="14"/>
  <c r="P165" i="14" s="1"/>
  <c r="Q171" i="14"/>
  <c r="R171" i="14"/>
  <c r="R165" i="14" s="1"/>
  <c r="H171" i="14"/>
  <c r="H165" i="14" s="1"/>
  <c r="S195" i="14"/>
  <c r="L195" i="14"/>
  <c r="S194" i="14"/>
  <c r="L194" i="14"/>
  <c r="S193" i="14"/>
  <c r="L193" i="14"/>
  <c r="O205" i="14"/>
  <c r="P205" i="14"/>
  <c r="P192" i="14" s="1"/>
  <c r="L44" i="13" s="1"/>
  <c r="Q205" i="14"/>
  <c r="R205" i="14"/>
  <c r="R192" i="14" s="1"/>
  <c r="N44" i="13" s="1"/>
  <c r="N40" i="13" s="1"/>
  <c r="I205" i="14"/>
  <c r="I192" i="14" s="1"/>
  <c r="J205" i="14"/>
  <c r="J192" i="14" s="1"/>
  <c r="K205" i="14"/>
  <c r="K192" i="14" s="1"/>
  <c r="M205" i="14"/>
  <c r="M192" i="14" s="1"/>
  <c r="H205" i="14"/>
  <c r="H192" i="14" s="1"/>
  <c r="Q165" i="14" l="1"/>
  <c r="T171" i="14"/>
  <c r="Q139" i="14"/>
  <c r="T139" i="14" s="1"/>
  <c r="T146" i="14"/>
  <c r="T114" i="14"/>
  <c r="Q78" i="14"/>
  <c r="T78" i="14" s="1"/>
  <c r="Q192" i="14"/>
  <c r="T205" i="14"/>
  <c r="Q17" i="14"/>
  <c r="T17" i="14" s="1"/>
  <c r="T32" i="14"/>
  <c r="P161" i="14"/>
  <c r="L37" i="13"/>
  <c r="O139" i="14"/>
  <c r="O192" i="14"/>
  <c r="O17" i="14"/>
  <c r="S191" i="14"/>
  <c r="O165" i="14"/>
  <c r="O161" i="14" s="1"/>
  <c r="O78" i="14"/>
  <c r="F44" i="13"/>
  <c r="F40" i="13" s="1"/>
  <c r="J190" i="14"/>
  <c r="J188" i="14" s="1"/>
  <c r="D44" i="13"/>
  <c r="D40" i="13" s="1"/>
  <c r="H190" i="14"/>
  <c r="H188" i="14" s="1"/>
  <c r="K190" i="14"/>
  <c r="K188" i="14" s="1"/>
  <c r="G44" i="13"/>
  <c r="G40" i="13" s="1"/>
  <c r="E44" i="13"/>
  <c r="E40" i="13" s="1"/>
  <c r="I190" i="14"/>
  <c r="I188" i="14" s="1"/>
  <c r="Q190" i="14"/>
  <c r="D37" i="13"/>
  <c r="H163" i="14"/>
  <c r="H161" i="14"/>
  <c r="Q163" i="14"/>
  <c r="Q161" i="14"/>
  <c r="T161" i="14" s="1"/>
  <c r="M165" i="14"/>
  <c r="J163" i="14"/>
  <c r="J161" i="14"/>
  <c r="I44" i="13"/>
  <c r="I40" i="13" s="1"/>
  <c r="M190" i="14"/>
  <c r="M78" i="14"/>
  <c r="P190" i="14"/>
  <c r="P188" i="14" s="1"/>
  <c r="L40" i="13"/>
  <c r="P163" i="14"/>
  <c r="K163" i="14"/>
  <c r="K161" i="14"/>
  <c r="I163" i="14"/>
  <c r="I161" i="14"/>
  <c r="M139" i="14"/>
  <c r="M17" i="14"/>
  <c r="R190" i="14"/>
  <c r="R188" i="14" s="1"/>
  <c r="R161" i="14"/>
  <c r="R163" i="14"/>
  <c r="L197" i="14"/>
  <c r="S216" i="14"/>
  <c r="L199" i="14"/>
  <c r="N199" i="14" s="1"/>
  <c r="L200" i="14"/>
  <c r="L208" i="14"/>
  <c r="L209" i="14"/>
  <c r="N209" i="14" s="1"/>
  <c r="L211" i="14"/>
  <c r="L212" i="14"/>
  <c r="L213" i="14"/>
  <c r="L214" i="14"/>
  <c r="L215" i="14"/>
  <c r="L217" i="14"/>
  <c r="N217" i="14" s="1"/>
  <c r="L219" i="14"/>
  <c r="L220" i="14"/>
  <c r="L221" i="14"/>
  <c r="L222" i="14"/>
  <c r="L223" i="14"/>
  <c r="N223" i="14" s="1"/>
  <c r="L224" i="14"/>
  <c r="N224" i="14" s="1"/>
  <c r="L225" i="14"/>
  <c r="N225" i="14" s="1"/>
  <c r="L226" i="14"/>
  <c r="N226" i="14" s="1"/>
  <c r="L167" i="14"/>
  <c r="L170" i="14"/>
  <c r="N170" i="14" s="1"/>
  <c r="L172" i="14"/>
  <c r="L173" i="14"/>
  <c r="L174" i="14"/>
  <c r="L175" i="14"/>
  <c r="L176" i="14"/>
  <c r="L181" i="14"/>
  <c r="L183" i="14"/>
  <c r="L184" i="14"/>
  <c r="N184" i="14" s="1"/>
  <c r="L185" i="14"/>
  <c r="N185" i="14" s="1"/>
  <c r="L186" i="14"/>
  <c r="N186" i="14" s="1"/>
  <c r="L187" i="14"/>
  <c r="N187" i="14" s="1"/>
  <c r="L166" i="14"/>
  <c r="N166" i="14" s="1"/>
  <c r="L142" i="14"/>
  <c r="L148" i="14"/>
  <c r="L149" i="14"/>
  <c r="L150" i="14"/>
  <c r="L151" i="14"/>
  <c r="L153" i="14"/>
  <c r="L154" i="14"/>
  <c r="L158" i="14"/>
  <c r="L159" i="14"/>
  <c r="L160" i="14"/>
  <c r="L141" i="14"/>
  <c r="Q188" i="14" l="1"/>
  <c r="T188" i="14" s="1"/>
  <c r="T190" i="14"/>
  <c r="M37" i="13"/>
  <c r="P37" i="13" s="1"/>
  <c r="T165" i="14"/>
  <c r="T163" i="14"/>
  <c r="M44" i="13"/>
  <c r="T192" i="14"/>
  <c r="O163" i="14"/>
  <c r="K44" i="13"/>
  <c r="O190" i="14"/>
  <c r="K37" i="13"/>
  <c r="N183" i="14"/>
  <c r="N176" i="14"/>
  <c r="N174" i="14"/>
  <c r="N172" i="14"/>
  <c r="N167" i="14"/>
  <c r="N221" i="14"/>
  <c r="N219" i="14"/>
  <c r="N213" i="14"/>
  <c r="N211" i="14"/>
  <c r="N208" i="14"/>
  <c r="N181" i="14"/>
  <c r="N175" i="14"/>
  <c r="N173" i="14"/>
  <c r="N222" i="14"/>
  <c r="N214" i="14"/>
  <c r="N212" i="14"/>
  <c r="N200" i="14"/>
  <c r="N149" i="14"/>
  <c r="N154" i="14"/>
  <c r="N153" i="14"/>
  <c r="N150" i="14"/>
  <c r="N148" i="14"/>
  <c r="L191" i="14"/>
  <c r="H36" i="13"/>
  <c r="I37" i="13"/>
  <c r="M163" i="14"/>
  <c r="M161" i="14"/>
  <c r="H43" i="13"/>
  <c r="M188" i="14"/>
  <c r="L171" i="14"/>
  <c r="L146" i="14"/>
  <c r="L205" i="14"/>
  <c r="L80" i="14"/>
  <c r="L81" i="14"/>
  <c r="L82" i="14"/>
  <c r="L84" i="14"/>
  <c r="N84" i="14" s="1"/>
  <c r="L86" i="14"/>
  <c r="L87" i="14"/>
  <c r="N87" i="14" s="1"/>
  <c r="L88" i="14"/>
  <c r="L90" i="14"/>
  <c r="N90" i="14" s="1"/>
  <c r="L91" i="14"/>
  <c r="N91" i="14" s="1"/>
  <c r="L93" i="14"/>
  <c r="L94" i="14"/>
  <c r="N94" i="14" s="1"/>
  <c r="L95" i="14"/>
  <c r="L96" i="14"/>
  <c r="L97" i="14"/>
  <c r="N97" i="14" s="1"/>
  <c r="L98" i="14"/>
  <c r="L99" i="14"/>
  <c r="L100" i="14"/>
  <c r="L101" i="14"/>
  <c r="L102" i="14"/>
  <c r="N102" i="14" s="1"/>
  <c r="L107" i="14"/>
  <c r="L108" i="14"/>
  <c r="N108" i="14" s="1"/>
  <c r="L109" i="14"/>
  <c r="L110" i="14"/>
  <c r="L115" i="14"/>
  <c r="L116" i="14"/>
  <c r="L118" i="14"/>
  <c r="L119" i="14"/>
  <c r="L120" i="14"/>
  <c r="L121" i="14"/>
  <c r="L122" i="14"/>
  <c r="L123" i="14"/>
  <c r="L128" i="14"/>
  <c r="N128" i="14" s="1"/>
  <c r="L129" i="14"/>
  <c r="L130" i="14"/>
  <c r="L131" i="14"/>
  <c r="L132" i="14"/>
  <c r="L133" i="14"/>
  <c r="N133" i="14" s="1"/>
  <c r="L134" i="14"/>
  <c r="L77" i="14"/>
  <c r="L76" i="14"/>
  <c r="L48" i="14"/>
  <c r="N48" i="14" s="1"/>
  <c r="L49" i="14"/>
  <c r="L50" i="14"/>
  <c r="L51" i="14"/>
  <c r="L52" i="14"/>
  <c r="L53" i="14"/>
  <c r="L54" i="14"/>
  <c r="L55" i="14"/>
  <c r="L56" i="14"/>
  <c r="L57" i="14"/>
  <c r="L58" i="14"/>
  <c r="L59" i="14"/>
  <c r="L60" i="14"/>
  <c r="N60" i="14" s="1"/>
  <c r="L61" i="14"/>
  <c r="N61" i="14" s="1"/>
  <c r="L63" i="14"/>
  <c r="L64" i="14"/>
  <c r="L65" i="14"/>
  <c r="N65" i="14" s="1"/>
  <c r="L66" i="14"/>
  <c r="L67" i="14"/>
  <c r="N67" i="14" s="1"/>
  <c r="L68" i="14"/>
  <c r="N68" i="14" s="1"/>
  <c r="L69" i="14"/>
  <c r="N69" i="14" s="1"/>
  <c r="L47" i="14"/>
  <c r="N47" i="14" s="1"/>
  <c r="L29" i="14"/>
  <c r="L30" i="14"/>
  <c r="N30" i="14" s="1"/>
  <c r="L31" i="14"/>
  <c r="N31" i="14" s="1"/>
  <c r="L33" i="14"/>
  <c r="L34" i="14"/>
  <c r="L35" i="14"/>
  <c r="L36" i="14"/>
  <c r="L37" i="14"/>
  <c r="L38" i="14"/>
  <c r="L39" i="14"/>
  <c r="L43" i="14"/>
  <c r="L44" i="14"/>
  <c r="N44" i="14" s="1"/>
  <c r="L28" i="14"/>
  <c r="L19" i="14"/>
  <c r="L20" i="14"/>
  <c r="L21" i="14"/>
  <c r="L22" i="14"/>
  <c r="L24" i="14"/>
  <c r="L27" i="14"/>
  <c r="L18" i="14"/>
  <c r="P44" i="13" l="1"/>
  <c r="M40" i="13"/>
  <c r="P40" i="13" s="1"/>
  <c r="J43" i="13"/>
  <c r="K40" i="13"/>
  <c r="J36" i="13"/>
  <c r="N146" i="14"/>
  <c r="O188" i="14"/>
  <c r="N205" i="14"/>
  <c r="N191" i="14"/>
  <c r="N171" i="14"/>
  <c r="N58" i="14"/>
  <c r="N56" i="14"/>
  <c r="N16" i="14"/>
  <c r="N64" i="14"/>
  <c r="N59" i="14"/>
  <c r="N57" i="14"/>
  <c r="N53" i="14"/>
  <c r="N51" i="14"/>
  <c r="N49" i="14"/>
  <c r="N76" i="14"/>
  <c r="N130" i="14"/>
  <c r="N122" i="14"/>
  <c r="N120" i="14"/>
  <c r="N118" i="14"/>
  <c r="N115" i="14"/>
  <c r="N109" i="14"/>
  <c r="N101" i="14"/>
  <c r="N81" i="14"/>
  <c r="N123" i="14"/>
  <c r="N121" i="14"/>
  <c r="N119" i="14"/>
  <c r="N116" i="14"/>
  <c r="N100" i="14"/>
  <c r="N96" i="14"/>
  <c r="N88" i="14"/>
  <c r="N86" i="14"/>
  <c r="N28" i="14"/>
  <c r="N18" i="14"/>
  <c r="L192" i="14"/>
  <c r="H44" i="13" s="1"/>
  <c r="L73" i="14"/>
  <c r="L165" i="14"/>
  <c r="H29" i="13"/>
  <c r="L139" i="14"/>
  <c r="N27" i="14"/>
  <c r="N22" i="14"/>
  <c r="N43" i="14"/>
  <c r="N36" i="14"/>
  <c r="N24" i="14"/>
  <c r="N19" i="14"/>
  <c r="N39" i="14"/>
  <c r="N37" i="14"/>
  <c r="N35" i="14"/>
  <c r="N33" i="14"/>
  <c r="L32" i="14"/>
  <c r="N20" i="14"/>
  <c r="N34" i="14"/>
  <c r="L114" i="14"/>
  <c r="D14" i="13"/>
  <c r="F37" i="13"/>
  <c r="S208" i="14"/>
  <c r="S209" i="14"/>
  <c r="S210" i="14"/>
  <c r="S211" i="14"/>
  <c r="S212" i="14"/>
  <c r="S213" i="14"/>
  <c r="S214" i="14"/>
  <c r="S215" i="14"/>
  <c r="S217" i="14"/>
  <c r="S218" i="14"/>
  <c r="S219" i="14"/>
  <c r="S220" i="14"/>
  <c r="S221" i="14"/>
  <c r="S222" i="14"/>
  <c r="S223" i="14"/>
  <c r="S224" i="14"/>
  <c r="S225" i="14"/>
  <c r="S226" i="14"/>
  <c r="S207" i="14"/>
  <c r="S173" i="14"/>
  <c r="S174" i="14"/>
  <c r="S175" i="14"/>
  <c r="S176" i="14"/>
  <c r="S178" i="14"/>
  <c r="S179" i="14"/>
  <c r="S180" i="14"/>
  <c r="S181" i="14"/>
  <c r="S182" i="14"/>
  <c r="S183" i="14"/>
  <c r="S184" i="14"/>
  <c r="S185" i="14"/>
  <c r="S186" i="14"/>
  <c r="S187" i="14"/>
  <c r="S172" i="14"/>
  <c r="E37" i="13"/>
  <c r="E33" i="13" s="1"/>
  <c r="D33" i="13"/>
  <c r="J29" i="13" l="1"/>
  <c r="N165" i="14"/>
  <c r="N161" i="14" s="1"/>
  <c r="N139" i="14"/>
  <c r="J22" i="13"/>
  <c r="J15" i="13" s="1"/>
  <c r="N192" i="14"/>
  <c r="N73" i="14"/>
  <c r="N114" i="14"/>
  <c r="S171" i="14"/>
  <c r="S165" i="14" s="1"/>
  <c r="S161" i="14" s="1"/>
  <c r="N32" i="14"/>
  <c r="L190" i="14"/>
  <c r="L78" i="14"/>
  <c r="H37" i="13"/>
  <c r="H33" i="13" s="1"/>
  <c r="L161" i="14"/>
  <c r="L163" i="14"/>
  <c r="S205" i="14"/>
  <c r="S192" i="14" s="1"/>
  <c r="O44" i="13" s="1"/>
  <c r="O40" i="13" s="1"/>
  <c r="E15" i="13"/>
  <c r="G37" i="13"/>
  <c r="H40" i="13"/>
  <c r="D15" i="13"/>
  <c r="K75" i="14"/>
  <c r="L75" i="14"/>
  <c r="M75" i="14"/>
  <c r="N75" i="14"/>
  <c r="O75" i="14"/>
  <c r="P75" i="14"/>
  <c r="P74" i="14" s="1"/>
  <c r="Q75" i="14"/>
  <c r="R75" i="14"/>
  <c r="R74" i="14" s="1"/>
  <c r="S75" i="14"/>
  <c r="S74" i="14" s="1"/>
  <c r="J75" i="14"/>
  <c r="J74" i="14" s="1"/>
  <c r="Q74" i="14" l="1"/>
  <c r="T75" i="14"/>
  <c r="P72" i="14"/>
  <c r="P70" i="14" s="1"/>
  <c r="T74" i="14"/>
  <c r="S163" i="14"/>
  <c r="N163" i="14"/>
  <c r="N17" i="14"/>
  <c r="N190" i="14"/>
  <c r="J37" i="13"/>
  <c r="J44" i="13"/>
  <c r="O74" i="14"/>
  <c r="N78" i="14"/>
  <c r="M74" i="14"/>
  <c r="L74" i="14"/>
  <c r="L72" i="14" s="1"/>
  <c r="L70" i="14" s="1"/>
  <c r="H30" i="13" s="1"/>
  <c r="L188" i="14"/>
  <c r="S190" i="14"/>
  <c r="S188" i="14" s="1"/>
  <c r="I33" i="13"/>
  <c r="K74" i="14"/>
  <c r="S72" i="14"/>
  <c r="I16" i="14"/>
  <c r="I12" i="14" s="1"/>
  <c r="J16" i="14"/>
  <c r="J12" i="14" s="1"/>
  <c r="K16" i="14"/>
  <c r="K12" i="14" s="1"/>
  <c r="L16" i="14"/>
  <c r="L12" i="14" s="1"/>
  <c r="M16" i="14"/>
  <c r="M12" i="14" s="1"/>
  <c r="N12" i="14"/>
  <c r="O16" i="14"/>
  <c r="O12" i="14" s="1"/>
  <c r="P16" i="14"/>
  <c r="P12" i="14" s="1"/>
  <c r="Q16" i="14"/>
  <c r="Q12" i="14" s="1"/>
  <c r="T12" i="14" s="1"/>
  <c r="R16" i="14"/>
  <c r="R12" i="14" s="1"/>
  <c r="S16" i="14"/>
  <c r="S12" i="14" s="1"/>
  <c r="H16" i="14"/>
  <c r="H12" i="14" s="1"/>
  <c r="I46" i="14"/>
  <c r="J46" i="14"/>
  <c r="K46" i="14"/>
  <c r="L46" i="14"/>
  <c r="M46" i="14"/>
  <c r="N46" i="14"/>
  <c r="O46" i="14"/>
  <c r="P46" i="14"/>
  <c r="P15" i="14" s="1"/>
  <c r="Q46" i="14"/>
  <c r="T46" i="14" s="1"/>
  <c r="R46" i="14"/>
  <c r="S46" i="14"/>
  <c r="H46" i="14"/>
  <c r="J33" i="13" l="1"/>
  <c r="N15" i="14"/>
  <c r="J40" i="13"/>
  <c r="N188" i="14"/>
  <c r="N74" i="14"/>
  <c r="N72" i="14" s="1"/>
  <c r="H15" i="14"/>
  <c r="J23" i="14" l="1"/>
  <c r="S19" i="14"/>
  <c r="S20" i="14"/>
  <c r="S21" i="14"/>
  <c r="S23" i="14"/>
  <c r="S24" i="14"/>
  <c r="O14" i="13"/>
  <c r="S27" i="14"/>
  <c r="S30" i="14"/>
  <c r="S31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18" i="14"/>
  <c r="K15" i="14"/>
  <c r="M15" i="14"/>
  <c r="O15" i="14"/>
  <c r="Q15" i="14"/>
  <c r="T15" i="14" s="1"/>
  <c r="R15" i="14"/>
  <c r="I15" i="14"/>
  <c r="O37" i="13"/>
  <c r="O33" i="13" s="1"/>
  <c r="P13" i="14"/>
  <c r="K33" i="13"/>
  <c r="F33" i="13"/>
  <c r="G33" i="13"/>
  <c r="I15" i="13"/>
  <c r="E14" i="13"/>
  <c r="N37" i="13"/>
  <c r="N33" i="13" s="1"/>
  <c r="I75" i="14"/>
  <c r="I74" i="14" s="1"/>
  <c r="H75" i="14"/>
  <c r="H74" i="14" s="1"/>
  <c r="H72" i="14" s="1"/>
  <c r="H11" i="14" s="1"/>
  <c r="H9" i="14" s="1"/>
  <c r="N15" i="13"/>
  <c r="I14" i="13"/>
  <c r="G15" i="13"/>
  <c r="F14" i="13"/>
  <c r="G14" i="13"/>
  <c r="D17" i="13"/>
  <c r="N13" i="14"/>
  <c r="J23" i="13" s="1"/>
  <c r="J19" i="13" s="1"/>
  <c r="O72" i="14"/>
  <c r="Q13" i="14"/>
  <c r="M23" i="13" s="1"/>
  <c r="M19" i="13" l="1"/>
  <c r="L23" i="13"/>
  <c r="L19" i="13" s="1"/>
  <c r="T13" i="14"/>
  <c r="O22" i="13"/>
  <c r="L23" i="14"/>
  <c r="F22" i="13"/>
  <c r="F15" i="13" s="1"/>
  <c r="J17" i="14"/>
  <c r="J13" i="14" s="1"/>
  <c r="S32" i="14"/>
  <c r="S17" i="14" s="1"/>
  <c r="O11" i="14"/>
  <c r="H70" i="14"/>
  <c r="N11" i="14"/>
  <c r="N9" i="14" s="1"/>
  <c r="M13" i="14"/>
  <c r="O13" i="14"/>
  <c r="M72" i="14"/>
  <c r="J72" i="14"/>
  <c r="R72" i="14"/>
  <c r="R11" i="14" s="1"/>
  <c r="K72" i="14"/>
  <c r="K11" i="14" s="1"/>
  <c r="Q72" i="14"/>
  <c r="I72" i="14"/>
  <c r="S70" i="14"/>
  <c r="L30" i="13"/>
  <c r="M33" i="13"/>
  <c r="O70" i="14"/>
  <c r="L33" i="13"/>
  <c r="R13" i="14"/>
  <c r="H13" i="14"/>
  <c r="D23" i="13" s="1"/>
  <c r="K13" i="14"/>
  <c r="I13" i="14"/>
  <c r="E23" i="13" s="1"/>
  <c r="E19" i="13" s="1"/>
  <c r="P19" i="13" l="1"/>
  <c r="P33" i="13"/>
  <c r="P23" i="13"/>
  <c r="L16" i="13"/>
  <c r="Q11" i="14"/>
  <c r="Q9" i="14" s="1"/>
  <c r="T72" i="14"/>
  <c r="K23" i="13"/>
  <c r="O9" i="14"/>
  <c r="K30" i="13"/>
  <c r="F23" i="13"/>
  <c r="F19" i="13" s="1"/>
  <c r="H22" i="13"/>
  <c r="H15" i="13" s="1"/>
  <c r="L17" i="14"/>
  <c r="I23" i="13"/>
  <c r="P11" i="14"/>
  <c r="P9" i="14" s="1"/>
  <c r="I11" i="14"/>
  <c r="I9" i="14" s="1"/>
  <c r="M70" i="14"/>
  <c r="M11" i="14"/>
  <c r="D30" i="13"/>
  <c r="D26" i="13" s="1"/>
  <c r="N23" i="13"/>
  <c r="N19" i="13" s="1"/>
  <c r="G23" i="13"/>
  <c r="G19" i="13" s="1"/>
  <c r="D19" i="13"/>
  <c r="O15" i="13"/>
  <c r="O30" i="13"/>
  <c r="O26" i="13" s="1"/>
  <c r="R70" i="14"/>
  <c r="N30" i="13" s="1"/>
  <c r="N26" i="13" s="1"/>
  <c r="R9" i="14"/>
  <c r="Q70" i="14"/>
  <c r="N70" i="14"/>
  <c r="J30" i="13" s="1"/>
  <c r="J26" i="13" s="1"/>
  <c r="K70" i="14"/>
  <c r="K9" i="14"/>
  <c r="J70" i="14"/>
  <c r="S13" i="14"/>
  <c r="O23" i="13" s="1"/>
  <c r="S15" i="14"/>
  <c r="J15" i="14"/>
  <c r="J11" i="14" s="1"/>
  <c r="I70" i="14"/>
  <c r="E30" i="13" s="1"/>
  <c r="T11" i="14" l="1"/>
  <c r="T9" i="14"/>
  <c r="M30" i="13"/>
  <c r="T70" i="14"/>
  <c r="K19" i="13"/>
  <c r="J16" i="13"/>
  <c r="J12" i="13" s="1"/>
  <c r="L26" i="13"/>
  <c r="L12" i="13" s="1"/>
  <c r="L13" i="14"/>
  <c r="L15" i="14"/>
  <c r="S11" i="14"/>
  <c r="S9" i="14" s="1"/>
  <c r="M9" i="14"/>
  <c r="I30" i="13"/>
  <c r="D16" i="13"/>
  <c r="D12" i="13" s="1"/>
  <c r="N16" i="13"/>
  <c r="N12" i="13" s="1"/>
  <c r="I19" i="13"/>
  <c r="G30" i="13"/>
  <c r="F30" i="13"/>
  <c r="E26" i="13"/>
  <c r="E16" i="13"/>
  <c r="E12" i="13" s="1"/>
  <c r="O16" i="13"/>
  <c r="O12" i="13" s="1"/>
  <c r="O19" i="13"/>
  <c r="M16" i="13" l="1"/>
  <c r="P16" i="13" s="1"/>
  <c r="M26" i="13"/>
  <c r="P26" i="13" s="1"/>
  <c r="P30" i="13"/>
  <c r="M12" i="13"/>
  <c r="P12" i="13" s="1"/>
  <c r="L11" i="14"/>
  <c r="H23" i="13"/>
  <c r="H16" i="13" s="1"/>
  <c r="K26" i="13"/>
  <c r="K16" i="13"/>
  <c r="J9" i="14"/>
  <c r="G26" i="13"/>
  <c r="G16" i="13"/>
  <c r="G12" i="13" s="1"/>
  <c r="I26" i="13"/>
  <c r="I16" i="13"/>
  <c r="I12" i="13" s="1"/>
  <c r="H26" i="13"/>
  <c r="F26" i="13"/>
  <c r="F16" i="13"/>
  <c r="F12" i="13" s="1"/>
  <c r="K12" i="13" l="1"/>
  <c r="H19" i="13"/>
  <c r="L9" i="14"/>
  <c r="H12" i="13"/>
</calcChain>
</file>

<file path=xl/sharedStrings.xml><?xml version="1.0" encoding="utf-8"?>
<sst xmlns="http://schemas.openxmlformats.org/spreadsheetml/2006/main" count="703" uniqueCount="387">
  <si>
    <t>ГРБС</t>
  </si>
  <si>
    <t>РзПр</t>
  </si>
  <si>
    <t>ЦСР</t>
  </si>
  <si>
    <t>ВР</t>
  </si>
  <si>
    <t xml:space="preserve">Код бюджетной классификации </t>
  </si>
  <si>
    <t>в том числе по ГРБС:</t>
  </si>
  <si>
    <t>Подпрограмма 1</t>
  </si>
  <si>
    <t>Подпрограмма 2</t>
  </si>
  <si>
    <t>федеральный бюджет</t>
  </si>
  <si>
    <t>юридические лица</t>
  </si>
  <si>
    <t>районный бюджет</t>
  </si>
  <si>
    <t>Муниципальная программа</t>
  </si>
  <si>
    <t>Руководство и управление в сфере установленных функций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</si>
  <si>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</si>
  <si>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</si>
  <si>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</si>
  <si>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</si>
  <si>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 xml:space="preserve">Примечание </t>
  </si>
  <si>
    <t>январь - март</t>
  </si>
  <si>
    <t>январь - июнь</t>
  </si>
  <si>
    <t>январь-сентябрь</t>
  </si>
  <si>
    <t>значение на конец года</t>
  </si>
  <si>
    <t>план</t>
  </si>
  <si>
    <t>факт</t>
  </si>
  <si>
    <t xml:space="preserve">Всего                    </t>
  </si>
  <si>
    <t xml:space="preserve">в том числе:             </t>
  </si>
  <si>
    <t xml:space="preserve">краевой бюджет           </t>
  </si>
  <si>
    <t xml:space="preserve">внебюджетные  источники   </t>
  </si>
  <si>
    <t>«Сохранение культурного наследия»</t>
  </si>
  <si>
    <t> «Поддержка искусства и народного творчества»</t>
  </si>
  <si>
    <t>Статус (муниципальная программа, подпрограмма)</t>
  </si>
  <si>
    <t>Наименование программы, подпрограммы</t>
  </si>
  <si>
    <t>Наименовние ГРБС</t>
  </si>
  <si>
    <t>Расходы по годам</t>
  </si>
  <si>
    <t> Администрация Северо-Енисейского района</t>
  </si>
  <si>
    <t>№ п/п</t>
  </si>
  <si>
    <t>Цели, задачи, показатели результатов</t>
  </si>
  <si>
    <t>Единица измерения</t>
  </si>
  <si>
    <t>Весовой критерий</t>
  </si>
  <si>
    <t>январь-март</t>
  </si>
  <si>
    <t>январь-июнь</t>
  </si>
  <si>
    <t>%  исполнения</t>
  </si>
  <si>
    <t xml:space="preserve">Цель: Создание условий для развития и реализации культурного и духовного потенциала населения Северо-Енисейского района  </t>
  </si>
  <si>
    <t>Задача 1. Сохранение и эффективное использование культурного наследия Северо-Енисейского района</t>
  </si>
  <si>
    <t>Подпрограмма 1 Сохранение культурного наследия</t>
  </si>
  <si>
    <t>1.1</t>
  </si>
  <si>
    <t xml:space="preserve">Процент представленных (во всех формах) музейных предметов от общего количества предметов основного фонда музея </t>
  </si>
  <si>
    <t>%</t>
  </si>
  <si>
    <t>1.2</t>
  </si>
  <si>
    <t>ед.</t>
  </si>
  <si>
    <t>1.3</t>
  </si>
  <si>
    <t>Число книговыдач</t>
  </si>
  <si>
    <t>1.4</t>
  </si>
  <si>
    <t>1.5</t>
  </si>
  <si>
    <t>1.6</t>
  </si>
  <si>
    <t>Число зарегистрированных пользователей</t>
  </si>
  <si>
    <t>чел.</t>
  </si>
  <si>
    <t>1.7</t>
  </si>
  <si>
    <t>1.8</t>
  </si>
  <si>
    <t>Количество поступлений новой литературы</t>
  </si>
  <si>
    <t>1.9</t>
  </si>
  <si>
    <t>Количество книжного фонда</t>
  </si>
  <si>
    <t>экз.</t>
  </si>
  <si>
    <t>Задача 2. Обеспечение доступа населения Северо-Енисейского района к культурным благам и участию в культурной  жизни</t>
  </si>
  <si>
    <t>Подпрограмма 2 поддержка искусства и народного творчества</t>
  </si>
  <si>
    <t>2.1</t>
  </si>
  <si>
    <t xml:space="preserve">Количество новых постановок народного театра "Самородок"  </t>
  </si>
  <si>
    <t>2.2</t>
  </si>
  <si>
    <t>Количество посетителей</t>
  </si>
  <si>
    <t>2.3</t>
  </si>
  <si>
    <t>Количество посетителей культурно-досуговых мероприятий</t>
  </si>
  <si>
    <t>2.4</t>
  </si>
  <si>
    <t>Количество концертов, концертных программ, выставок и иных зрелищных мероприятий</t>
  </si>
  <si>
    <t>2.5</t>
  </si>
  <si>
    <t>Количество сеансов</t>
  </si>
  <si>
    <t>2.6</t>
  </si>
  <si>
    <t>2.7</t>
  </si>
  <si>
    <t>Количество клубных формирований культурно-досугового типа</t>
  </si>
  <si>
    <t>2.8</t>
  </si>
  <si>
    <t>Количество  участников  клубных формирований</t>
  </si>
  <si>
    <t>2.9</t>
  </si>
  <si>
    <t>Количество систематически обучающихся учащихся</t>
  </si>
  <si>
    <t>2.10</t>
  </si>
  <si>
    <t>Количество выпускников на конец учебного года</t>
  </si>
  <si>
    <t>Мероприятие 1 "Обеспечение условий реализации программы и прочие мероприятия"</t>
  </si>
  <si>
    <t>Исполнение сроков предоставления форм бюджетной отчетности по всем обслуживаемым учреждениям в вышестоящие организации</t>
  </si>
  <si>
    <t>Соблюдение сроков предоставления отчетности</t>
  </si>
  <si>
    <t>Своевременность сдачи планов финансово-хозяйственной деятельности по подведомственным учреждениям</t>
  </si>
  <si>
    <t xml:space="preserve"> «Развитие культуры» </t>
  </si>
  <si>
    <t xml:space="preserve">«Развитие культуры» </t>
  </si>
  <si>
    <t>0801</t>
  </si>
  <si>
    <t>"Развитие культуры"</t>
  </si>
  <si>
    <t>Использование бюджетных ассигнований районного бюджета и иных средств на реализацию мероприятий муниципальной программы (с расшифровкой по главным распределителям средств районного бюджета, основным мероприятиям , а также по годам реализации муниципальной программы)</t>
  </si>
  <si>
    <t>1.1. Проведение циклов мероприятий культурно-досугового характера</t>
  </si>
  <si>
    <t>08 01</t>
  </si>
  <si>
    <t>081 00 82300</t>
  </si>
  <si>
    <t>081 00 82310</t>
  </si>
  <si>
    <t xml:space="preserve">1.3. Создание информационных центров в библиотеках района </t>
  </si>
  <si>
    <t>081 00 82320</t>
  </si>
  <si>
    <t>1.4. Модернизация библиотек района</t>
  </si>
  <si>
    <t>081 00 82340</t>
  </si>
  <si>
    <t>081 01 88000</t>
  </si>
  <si>
    <t>081 01 88010</t>
  </si>
  <si>
    <t>081 01 88020</t>
  </si>
  <si>
    <t>081 01 88030</t>
  </si>
  <si>
    <t>081 01 88040</t>
  </si>
  <si>
    <t>081 01 88050</t>
  </si>
  <si>
    <t>081 01 88070</t>
  </si>
  <si>
    <t>081 01 88080</t>
  </si>
  <si>
    <t>081 01 88090</t>
  </si>
  <si>
    <t>081 01 88980</t>
  </si>
  <si>
    <t xml:space="preserve">08 01 </t>
  </si>
  <si>
    <t>611</t>
  </si>
  <si>
    <t>612</t>
  </si>
  <si>
    <t>Задача 1 "Развитие библиотечного дела"</t>
  </si>
  <si>
    <t>Задача 2 "Развитие музейного дела"</t>
  </si>
  <si>
    <t>081 00 82360</t>
  </si>
  <si>
    <t>081 00 82380</t>
  </si>
  <si>
    <t>081 01 88100</t>
  </si>
  <si>
    <t>081 01 88120</t>
  </si>
  <si>
    <t>081 01 88130</t>
  </si>
  <si>
    <t>081 01 88140</t>
  </si>
  <si>
    <t>081 01 88150</t>
  </si>
  <si>
    <t>081 01 88170</t>
  </si>
  <si>
    <t>081 01 88180</t>
  </si>
  <si>
    <t>081 01 88190</t>
  </si>
  <si>
    <t>Задача 1 "Поддержка искусства и народного творчества"</t>
  </si>
  <si>
    <t>082 00 82410</t>
  </si>
  <si>
    <t>Задача № 2 Сохранение и развитие традиционной народной культуры</t>
  </si>
  <si>
    <t>082 00 82440</t>
  </si>
  <si>
    <t>082 00 82450</t>
  </si>
  <si>
    <t>082 00 82460</t>
  </si>
  <si>
    <t>082 00 82490</t>
  </si>
  <si>
    <t>082 00 82510</t>
  </si>
  <si>
    <t>082 00 82530</t>
  </si>
  <si>
    <t>082 00 82540</t>
  </si>
  <si>
    <t>082 00 82520</t>
  </si>
  <si>
    <t>082 00 82570</t>
  </si>
  <si>
    <t>082 00 82580</t>
  </si>
  <si>
    <t>082 00 82610</t>
  </si>
  <si>
    <t>082 00 82620</t>
  </si>
  <si>
    <t>082 00 82630</t>
  </si>
  <si>
    <t>082 00 82640</t>
  </si>
  <si>
    <t>082 00 82650</t>
  </si>
  <si>
    <t>082 0074810</t>
  </si>
  <si>
    <t>082 00 S4810</t>
  </si>
  <si>
    <t>082 01 88000</t>
  </si>
  <si>
    <t>082 01 88010</t>
  </si>
  <si>
    <t>082 00 88020</t>
  </si>
  <si>
    <t>082 01 88030</t>
  </si>
  <si>
    <t>082 01 88040</t>
  </si>
  <si>
    <t>082 01 88050</t>
  </si>
  <si>
    <t>082 01 88060</t>
  </si>
  <si>
    <t>082 01 88070</t>
  </si>
  <si>
    <t>082 01 88080</t>
  </si>
  <si>
    <t>082 01 88090</t>
  </si>
  <si>
    <t>082 01 88980</t>
  </si>
  <si>
    <t>082 01 88100</t>
  </si>
  <si>
    <t>082 01 88110</t>
  </si>
  <si>
    <t>082 01 88120</t>
  </si>
  <si>
    <t>082 01 88130</t>
  </si>
  <si>
    <t>082 01 88150</t>
  </si>
  <si>
    <t>082 01 88170</t>
  </si>
  <si>
    <t>082 01 88190</t>
  </si>
  <si>
    <t>082 01 88970</t>
  </si>
  <si>
    <t>"Сохранение культурного наследия"</t>
  </si>
  <si>
    <t>"Поддержка искусства и народного творчества"</t>
  </si>
  <si>
    <t>08 04</t>
  </si>
  <si>
    <t>083 02 89000</t>
  </si>
  <si>
    <t>083 02 89010</t>
  </si>
  <si>
    <t>083 02 89020</t>
  </si>
  <si>
    <t>083 02 89030</t>
  </si>
  <si>
    <t>083 02 89050</t>
  </si>
  <si>
    <t>083 02 89070</t>
  </si>
  <si>
    <t>083 02 89080</t>
  </si>
  <si>
    <t>083 02 89090</t>
  </si>
  <si>
    <t>083 02 89990</t>
  </si>
  <si>
    <t>083 02 89980</t>
  </si>
  <si>
    <t>083 00 82690</t>
  </si>
  <si>
    <t xml:space="preserve">Всего расходные обязательства </t>
  </si>
  <si>
    <t>081 01 88970</t>
  </si>
  <si>
    <t>082 00 82470</t>
  </si>
  <si>
    <t>Число посетителей (индивидуальные посещения, экскурсионные посещения, мероприятия музея)</t>
  </si>
  <si>
    <t>Количество посещений</t>
  </si>
  <si>
    <t>ед</t>
  </si>
  <si>
    <t xml:space="preserve">Увеличение доли библиотек, подключенных к сети интернет в общем количестве библиотек </t>
  </si>
  <si>
    <t>Увеличения объема электронного каталога библиотек</t>
  </si>
  <si>
    <t>082 01 88971</t>
  </si>
  <si>
    <t>083 02 89040</t>
  </si>
  <si>
    <t>083 02 89981</t>
  </si>
  <si>
    <t>Задача 3 Обеспечение содержания, технической эксплуатации и обслуживания объектов недвижимого и движимого имущества муниципальных учреждений Северо-Енисейского района</t>
  </si>
  <si>
    <t>Подпрограмма 3 «Обеспечение содержания (эксплуатации) имущества муниципальных учреждений Северо-Енисейского района»</t>
  </si>
  <si>
    <t>3.1.</t>
  </si>
  <si>
    <t>Обеспечение эксплуатационно-технического обслуживания объектов и помещений, а так же содержание указанных объектов, помещений и прилегающей территории в надлежащем состоянии</t>
  </si>
  <si>
    <t>кв.м</t>
  </si>
  <si>
    <t>4.</t>
  </si>
  <si>
    <t>4.1</t>
  </si>
  <si>
    <t>4.2</t>
  </si>
  <si>
    <t>4.3</t>
  </si>
  <si>
    <t>081 00 L5190</t>
  </si>
  <si>
    <t>08100R5190</t>
  </si>
  <si>
    <t>081 01 88001</t>
  </si>
  <si>
    <t>081 01 88060</t>
  </si>
  <si>
    <t>0810010440</t>
  </si>
  <si>
    <t>2.1. 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</si>
  <si>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 xml:space="preserve"> 081 00 10440</t>
  </si>
  <si>
    <t>081 01 88101</t>
  </si>
  <si>
    <t>081 01 88160</t>
  </si>
  <si>
    <t>07 03</t>
  </si>
  <si>
    <t>082 01 88160</t>
  </si>
  <si>
    <t>082 01 88180</t>
  </si>
  <si>
    <t>082 01 88140</t>
  </si>
  <si>
    <t>083 02 89001</t>
  </si>
  <si>
    <t>082 01 88001</t>
  </si>
  <si>
    <t>082 00 80216</t>
  </si>
  <si>
    <t>082 00 80003</t>
  </si>
  <si>
    <t>082 00 80215</t>
  </si>
  <si>
    <t>Подпрограмма 3</t>
  </si>
  <si>
    <t>Обеспечение содержания (эксплуатации) имущества муниципальных учреждений Северо-Енисейского района</t>
  </si>
  <si>
    <t>Задача " Обеспечение содержания, технической эксплуатации и обслуживания объектов недвижимого и движимого имущества муниципальных учреждений Северо-Енисейского района"</t>
  </si>
  <si>
    <t>084 01 88000</t>
  </si>
  <si>
    <t>084 01 88010</t>
  </si>
  <si>
    <t>084 01 88020</t>
  </si>
  <si>
    <t>084 01 88030</t>
  </si>
  <si>
    <t>084 01 88040</t>
  </si>
  <si>
    <t>084 01 88070</t>
  </si>
  <si>
    <t>084 01 88080</t>
  </si>
  <si>
    <t>084 01 88090</t>
  </si>
  <si>
    <t>"Обеспечение содержания (эксплуатации) имущества муниципальных учреждений Северо-Енисейского района"</t>
  </si>
  <si>
    <t>Год, предшествующий отчетному году</t>
  </si>
  <si>
    <t>Примечание (причины невыполнения показателей по муниципальной программе, выбор действий по преодолению)</t>
  </si>
  <si>
    <t>Целевые показатели и показатели результативности (показатели развития отрасли, вида экономической деятельности) муниципальной программы "Развитие культуры"</t>
  </si>
  <si>
    <t xml:space="preserve">Использование бюджетных ассигнований бюджета Северо-Енисейского района и иных средств на реализацию отдельных мероприятий программы и подпрограмм с указанием плановых и фактических значений </t>
  </si>
  <si>
    <t>Н.В. Феофанова</t>
  </si>
  <si>
    <t xml:space="preserve">Примечание  </t>
  </si>
  <si>
    <t>08100S5110</t>
  </si>
  <si>
    <t>0810010460</t>
  </si>
  <si>
    <t>081 00 10460</t>
  </si>
  <si>
    <t>081 00 77450</t>
  </si>
  <si>
    <t>082 00 77450</t>
  </si>
  <si>
    <t>082 00 10460</t>
  </si>
  <si>
    <t>082 00 803020</t>
  </si>
  <si>
    <t>082 01 88002</t>
  </si>
  <si>
    <t>082 00 10420</t>
  </si>
  <si>
    <t>084 00 77450</t>
  </si>
  <si>
    <t>084 01 88980</t>
  </si>
  <si>
    <t>083 02 89002</t>
  </si>
  <si>
    <t>Отдел культуры  администрации Северо-Енисейского района</t>
  </si>
  <si>
    <t>083 00 80216</t>
  </si>
  <si>
    <t>083 00 80215</t>
  </si>
  <si>
    <t>084 01 88981</t>
  </si>
  <si>
    <t>Отчетный год реализации муниципальной программы 2018</t>
  </si>
  <si>
    <t>0810010470</t>
  </si>
  <si>
    <t>0810010490</t>
  </si>
  <si>
    <t>081 00 10470</t>
  </si>
  <si>
    <t>081 00 10490</t>
  </si>
  <si>
    <t>081 00 80369</t>
  </si>
  <si>
    <t>082 00 S8400</t>
  </si>
  <si>
    <t>082 00 10470</t>
  </si>
  <si>
    <t>082 00 10490</t>
  </si>
  <si>
    <t>082 00 80321</t>
  </si>
  <si>
    <t>082 00 80322</t>
  </si>
  <si>
    <t>082 00 80323</t>
  </si>
  <si>
    <t>082 00 80324</t>
  </si>
  <si>
    <t>082 01 88101</t>
  </si>
  <si>
    <t>082 00 80372</t>
  </si>
  <si>
    <t>082 00 80373</t>
  </si>
  <si>
    <t>082 00 80369</t>
  </si>
  <si>
    <t>084 00 10470</t>
  </si>
  <si>
    <t>Подпрограмма 4</t>
  </si>
  <si>
    <t xml:space="preserve">«Обеспечение реализации муниципальной программы» </t>
  </si>
  <si>
    <t>083 00 S8400</t>
  </si>
  <si>
    <t>Отчетный год реализации муниципальной программы (2018 год)</t>
  </si>
  <si>
    <t>Год, предшествующий отчетному году (2017 год)</t>
  </si>
  <si>
    <t>1.5.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</si>
  <si>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2.2. 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</si>
  <si>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2.3. 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</si>
  <si>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2.5. Создание временных экспозиций и выставок.</t>
  </si>
  <si>
    <t>2.4. 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</si>
  <si>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2.6. Проведение поисково-исследовательских экспедиций</t>
  </si>
  <si>
    <t>2.8.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</si>
  <si>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2.9. Расходы на подготовку проектов капитальных ремонтов объектов муниципальной собственности Северо-Енисейского района</t>
  </si>
  <si>
    <t>2.10. Расходы на проверку достоверности определения сметной стоимости капитального ремонта объектов муниципальной собственности Северо-Енисейского района</t>
  </si>
  <si>
    <t>2.11. Капитальный ремонт здания муниципального бюджетного учреждения «Муниципальный музей истории золотодобычи Северо-Енисейского района», ул. Ленина, 42, гп Северо-Енисейский</t>
  </si>
  <si>
    <t>1.2. Комплектование библиотечного фонда</t>
  </si>
  <si>
    <t>1.6. Софинансирование расходов на поддержку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</si>
  <si>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1.11. 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</si>
  <si>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082 00 78400</t>
  </si>
  <si>
    <t>082 00 80302</t>
  </si>
  <si>
    <t>Внебюджетные источники</t>
  </si>
  <si>
    <t>083 02 89060</t>
  </si>
  <si>
    <t>083 00 78400</t>
  </si>
  <si>
    <t>083 00 80371</t>
  </si>
  <si>
    <t>083 00 10470</t>
  </si>
  <si>
    <t>083 00 10310</t>
  </si>
  <si>
    <t>год, предшествующий отчетному году реализации программы (2017)</t>
  </si>
  <si>
    <t>отчетный год реализации муниципальной программы (2018 год)</t>
  </si>
  <si>
    <t>082 00 10480</t>
  </si>
  <si>
    <t>082 00 10310</t>
  </si>
  <si>
    <t>1.12. Обеспечение деятельности муниципального бюджетного учреждения "Централизованная библиотечная система Северо-Енисейского района"</t>
  </si>
  <si>
    <t>2.7. Обеспечение деятельности муниципального бюджетного учреждения "Муниципальный музей истории золотодобычи Северо-Енисейского района"</t>
  </si>
  <si>
    <t>1.1 Гастрольная деятельность народного театра «Самородок», кукольного театра «Чударики», патриотического театра «Костер»</t>
  </si>
  <si>
    <t>1.2. Гастрольная деятельность творческих коллективов района</t>
  </si>
  <si>
    <t>2.1. Проведение районного смотра коллективов художественной самодеятельности и прикладного творчества «Золото Сибири»</t>
  </si>
  <si>
    <t>2.2. Проведение кочевого фестиваля «Брусника»</t>
  </si>
  <si>
    <t>2.3. Проведение районного фестиваля «Искусство против наркотиков»</t>
  </si>
  <si>
    <t>2.4. Проведение районного фестиваля  "Театральная весна"</t>
  </si>
  <si>
    <t>2.5. Проведение районного фестиваля танца "Праздник Терпсихоры"</t>
  </si>
  <si>
    <t>2.6. Проведение районного фестиваля нородного творчества старшей возрастной категории (35 лет и старше) "Признание"</t>
  </si>
  <si>
    <t>2.7. Проведение районного фестиваля детского творчества "Надежда"</t>
  </si>
  <si>
    <t>2.8. Проведение районного фестиваля славянской культуры "Славица"</t>
  </si>
  <si>
    <t>2.9. Проведение районного фестиваля "Хлебосольный край" к празднованию Дня металлурга в Северо-Енисейском районе</t>
  </si>
  <si>
    <t>2.10. Организация концертного блока районного фестиваля «Хлебосольный край», посвященного 85-летию Северо-Енисейского района в рамках празднования «Дня металлурга» за счет безвозмездных поступлений от Почетного гражданина Северо-Енисейского района Совмена Хазрета Меджидовича в части обеспечения оплаты выступлений приглашенных артистов</t>
  </si>
  <si>
    <t>2.11. Проведение районного фольклорного празднества "Купальские забавы"</t>
  </si>
  <si>
    <t>2.12. Проведение районного народного гуляния "Вельминская подледка"</t>
  </si>
  <si>
    <t>2.13. Проведение этнического фестиваля "СЭВЭКИ. Легенды Севера"</t>
  </si>
  <si>
    <t>2.14. Проведение районного народного гуляния «Масленица»</t>
  </si>
  <si>
    <t>2.15. Проведение цикла мероприятий, посвященных народным гуляньям "Открытие снежного городка"</t>
  </si>
  <si>
    <t>2.16. Проведение районной акции "Североенисейцы-фронтовикам" в рамках празднования дня Победы</t>
  </si>
  <si>
    <t>2.17. Проведение мероприятий посвященных празднованию Победы в Великой Отечественной войне</t>
  </si>
  <si>
    <t>2.18. Проведение меропрятий посвященных празднованию Дня России</t>
  </si>
  <si>
    <t>2.19. Проведение меропрятий посвященных празднованию Дню памяти и скорби</t>
  </si>
  <si>
    <t>2.20. Проведение цикла мероприятий, направленных на пропаганду здорового образа жизни "Золотая здоровая нация"</t>
  </si>
  <si>
    <t>2.21. 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</si>
  <si>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2.22. Софинансирование 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</si>
  <si>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2.23. 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</si>
  <si>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2.24. 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</si>
  <si>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2.25.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</si>
  <si>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2.26. 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</si>
  <si>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2.27. 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</si>
  <si>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2.28. 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</si>
  <si>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2.29.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</si>
  <si>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 xml:space="preserve">Задача 3: Предоставление услуг дополнительного образования детей в области культуры </t>
  </si>
  <si>
    <t>3.1. 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</si>
  <si>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3.2. 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</si>
  <si>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Задача  «Создание условий для устойчивого развития отрасли «культура» в Северо-Енисейском районе»</t>
  </si>
  <si>
    <t>1.1. Администрация Северо-Енисейского района</t>
  </si>
  <si>
    <t>1.2. 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</si>
  <si>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1.3.Софинансирование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</si>
  <si>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1.4. Расходы на реализацию проекта «Великому подвигу народа – достойное наследие» за счет прочих безвозмездных поступлений в бюджеты муниципальных районов</t>
  </si>
  <si>
    <t>1.5. 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</si>
  <si>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 xml:space="preserve">1.6.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власти4.2. </t>
  </si>
  <si>
    <t>1.1. 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</si>
  <si>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1.7.Предоставление иных 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</si>
  <si>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1.8.Софинансирование 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</si>
  <si>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</si>
  <si>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08100S7450</t>
  </si>
  <si>
    <t>082 00 S1380</t>
  </si>
  <si>
    <t>082 00 80463</t>
  </si>
  <si>
    <t>082 00 82330</t>
  </si>
  <si>
    <t>083 00 10400</t>
  </si>
  <si>
    <t>082 00 21380</t>
  </si>
  <si>
    <t>2.30. Субсидия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</si>
  <si>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082 00 80474</t>
  </si>
  <si>
    <t>084 00 10210</t>
  </si>
  <si>
    <t>Начальник Отдела культуры администрации Северо-Енисейского района</t>
  </si>
  <si>
    <t>1.9. Софинансирование 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 в части комплектования книжного фонда муниципального бюджетного учреждения «Централизованная библиотечная система Северо-Енисейского района»</t>
  </si>
  <si>
    <t>1.10. 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</si>
  <si>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1.11. 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</si>
  <si>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1.12. 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</si>
  <si>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081 00 80215</t>
  </si>
  <si>
    <t>081 00 80216</t>
  </si>
  <si>
    <t>2.31. Софинансирование субсидии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</si>
  <si>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2.32. Обеспечение деятельности муниципального бюджетного учреждения "Централизованная клубная система Северо-Енисейского района"</t>
  </si>
  <si>
    <t>2.33.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</si>
  <si>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2.34. Устройство освещения здания СДК, ул. Юбилейная, 47, п. Новая Калами</t>
  </si>
  <si>
    <t>2.35. Расходы на проверку достоверности определения сметной стоимости капитального ремонта объектов муниципальной собственности Северо-Енисейского района</t>
  </si>
  <si>
    <t>2.36. Расходы по подготовке проектов капитальных ремонтов объектов муниципальной собственности Северо-Енисейского района</t>
  </si>
  <si>
    <t>2.37. Строительство объекта "Здание районного Дома культуры "Металлург" ул Ленина, 9 гп Северо-Енисейский</t>
  </si>
  <si>
    <t>2.38. 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объекта "Здание районного дома культуры "Металлург" ул. Ленина, 9, гп Северо-Енисейский</t>
  </si>
  <si>
    <t>2.39. Установка и приобретение сценического комплекса в гп Северо-Енисейский</t>
  </si>
  <si>
    <t>2.40. Замена окон в СДК п.Новая Калами МБУ "ЦКС" в рамках капитального ремонта</t>
  </si>
  <si>
    <t>2.41. Устройство дверного проема в здании сельского дома культуры, ул. Юбилейная, 47, п. Новая Калами в рамках капитального ремонта</t>
  </si>
  <si>
    <t>3.3. 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</si>
  <si>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3.4. Предоставление иных 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 (Приобретение музыкальных инструментов)</t>
  </si>
  <si>
    <t>3.5. Приобретение пианино для муниципального бюджетного учреждения дополнительного образования «Северо-Енисейская детская школа искусств» за счет средств безвозмездных поступлений, полученных от Президента Управляющей Компании «Южуралзолото Группа Компаний» Струкова Константина Ивановича</t>
  </si>
  <si>
    <t>3.6. Музыкальная гостинная</t>
  </si>
  <si>
    <t>3.7. Обеспечение деятельности муниципального бюджетного учреждения дополнительного образования "Северо-Енисейская детская школа искусств"</t>
  </si>
  <si>
    <t xml:space="preserve">1.2. Региональные выплаты и выплаты, обеспечивающие уровень заработной платы работников бюджетной сферы не ниже размера минимальной заработной платы </t>
  </si>
  <si>
    <t>1.3.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</si>
  <si>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1.4. Обеспечение деятельности (оказание услуг) муниципальным казенным учреждением "Центр обслуживания муниципальных учреждений Северо-Енисейского района"</t>
  </si>
  <si>
    <t>1.7. 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</si>
  <si>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1.8. Обеспечение деятельности Отдела культуры администрации Северо-Енисейского района</t>
  </si>
  <si>
    <t xml:space="preserve">Приложение № 1                                                                                                                                                   к письму Отдела культуры администрации Северо-Енисейского района от 01.03.2019  № 151          </t>
  </si>
  <si>
    <t xml:space="preserve">Приложение № 2                                                                                                                                                   к письму Отдела  культуры администрации            Северо-Енисейского района от 01.03.2019 № 151       </t>
  </si>
  <si>
    <t xml:space="preserve">Приложение № 3                                                                                               к письму Отдела культуры администрации       Северо-Енисейского района                                                                           от 01.03.2019 № 151                </t>
  </si>
  <si>
    <t>Подпрограмма 4 «Обеспечение условий реализации муниципальной программы»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</si>
</sst>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?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</cellStyleXfs>
  <cellXfs count="29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0" xfId="0" applyFont="1" applyAlignment="1">
      <alignment vertical="center"/>
    </xf>
    <xf numFmtId="0" fontId="0" fillId="0" borderId="0" xfId="0" applyFill="1"/>
    <xf numFmtId="0" fontId="2" fillId="0" borderId="4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17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8" fillId="0" borderId="0" xfId="0" applyFont="1" applyFill="1"/>
    <xf numFmtId="2" fontId="2" fillId="0" borderId="0" xfId="0" applyNumberFormat="1" applyFont="1" applyFill="1" applyAlignment="1">
      <alignment horizontal="center" vertical="center" wrapText="1"/>
    </xf>
    <xf numFmtId="0" fontId="16" fillId="0" borderId="10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164" fontId="2" fillId="0" borderId="1" xfId="3" applyNumberFormat="1" applyFont="1" applyFill="1" applyBorder="1" applyAlignment="1">
      <alignment horizontal="center" vertical="center"/>
    </xf>
    <xf numFmtId="164" fontId="4" fillId="0" borderId="5" xfId="3" applyFont="1" applyFill="1" applyBorder="1" applyAlignment="1">
      <alignment horizontal="center" vertical="center"/>
    </xf>
    <xf numFmtId="4" fontId="4" fillId="0" borderId="5" xfId="3" applyNumberFormat="1" applyFont="1" applyFill="1" applyBorder="1" applyAlignment="1">
      <alignment horizontal="center" vertical="center"/>
    </xf>
    <xf numFmtId="164" fontId="4" fillId="0" borderId="5" xfId="3" applyNumberFormat="1" applyFont="1" applyFill="1" applyBorder="1" applyAlignment="1">
      <alignment horizontal="center" vertical="center"/>
    </xf>
    <xf numFmtId="4" fontId="2" fillId="0" borderId="5" xfId="3" applyNumberFormat="1" applyFont="1" applyFill="1" applyBorder="1" applyAlignment="1">
      <alignment horizontal="center" vertical="center"/>
    </xf>
    <xf numFmtId="164" fontId="2" fillId="0" borderId="5" xfId="3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2" fontId="19" fillId="0" borderId="5" xfId="0" applyNumberFormat="1" applyFont="1" applyFill="1" applyBorder="1" applyAlignment="1">
      <alignment horizontal="left" vertical="center" wrapText="1"/>
    </xf>
    <xf numFmtId="2" fontId="19" fillId="0" borderId="1" xfId="0" applyNumberFormat="1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left" vertical="top" wrapText="1"/>
    </xf>
    <xf numFmtId="16" fontId="19" fillId="0" borderId="5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/>
    </xf>
    <xf numFmtId="16" fontId="19" fillId="0" borderId="1" xfId="0" applyNumberFormat="1" applyFont="1" applyFill="1" applyBorder="1" applyAlignment="1">
      <alignment horizontal="left" vertical="top" wrapText="1"/>
    </xf>
    <xf numFmtId="4" fontId="19" fillId="0" borderId="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9" fillId="0" borderId="5" xfId="0" applyFont="1" applyFill="1" applyBorder="1" applyAlignment="1">
      <alignment vertical="center" wrapText="1"/>
    </xf>
    <xf numFmtId="16" fontId="16" fillId="0" borderId="5" xfId="0" applyNumberFormat="1" applyFont="1" applyFill="1" applyBorder="1" applyAlignment="1">
      <alignment vertical="center" wrapText="1"/>
    </xf>
    <xf numFmtId="2" fontId="19" fillId="0" borderId="8" xfId="0" applyNumberFormat="1" applyFont="1" applyFill="1" applyBorder="1" applyAlignment="1">
      <alignment horizontal="left" vertical="center" wrapText="1"/>
    </xf>
    <xf numFmtId="4" fontId="2" fillId="0" borderId="1" xfId="3" applyNumberFormat="1" applyFont="1" applyFill="1" applyBorder="1" applyAlignment="1">
      <alignment vertical="center"/>
    </xf>
    <xf numFmtId="0" fontId="2" fillId="0" borderId="5" xfId="2" applyFont="1" applyFill="1" applyBorder="1" applyAlignment="1">
      <alignment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19" fillId="0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16" fillId="0" borderId="0" xfId="0" applyFont="1" applyFill="1"/>
    <xf numFmtId="14" fontId="2" fillId="0" borderId="5" xfId="2" applyNumberFormat="1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top" wrapText="1"/>
    </xf>
    <xf numFmtId="14" fontId="2" fillId="0" borderId="9" xfId="2" applyNumberFormat="1" applyFont="1" applyFill="1" applyBorder="1" applyAlignment="1">
      <alignment horizontal="left" vertical="top" wrapText="1"/>
    </xf>
    <xf numFmtId="14" fontId="2" fillId="0" borderId="5" xfId="2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center"/>
    </xf>
    <xf numFmtId="1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vertical="center"/>
    </xf>
    <xf numFmtId="14" fontId="2" fillId="0" borderId="1" xfId="2" applyNumberFormat="1" applyFont="1" applyFill="1" applyBorder="1" applyAlignment="1">
      <alignment horizontal="left" vertical="center" wrapText="1"/>
    </xf>
    <xf numFmtId="0" fontId="2" fillId="0" borderId="8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vertical="center" wrapText="1"/>
    </xf>
    <xf numFmtId="0" fontId="2" fillId="0" borderId="9" xfId="2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vertical="center" wrapText="1"/>
    </xf>
    <xf numFmtId="1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left" wrapText="1"/>
    </xf>
    <xf numFmtId="0" fontId="16" fillId="0" borderId="11" xfId="0" applyFont="1" applyFill="1" applyBorder="1" applyAlignment="1">
      <alignment horizontal="left" vertical="top" wrapText="1"/>
    </xf>
    <xf numFmtId="1" fontId="16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/>
    <xf numFmtId="1" fontId="18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wrapText="1"/>
    </xf>
    <xf numFmtId="0" fontId="2" fillId="0" borderId="8" xfId="2" applyFont="1" applyFill="1" applyBorder="1" applyAlignment="1">
      <alignment horizontal="left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left" vertical="top" wrapText="1"/>
    </xf>
    <xf numFmtId="0" fontId="19" fillId="0" borderId="1" xfId="2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textRotation="90" wrapText="1"/>
    </xf>
    <xf numFmtId="14" fontId="2" fillId="0" borderId="5" xfId="2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center" wrapText="1"/>
    </xf>
    <xf numFmtId="0" fontId="22" fillId="0" borderId="9" xfId="0" applyFont="1" applyFill="1" applyBorder="1" applyAlignment="1">
      <alignment horizontal="center" vertical="center" textRotation="90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righ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65" fontId="6" fillId="0" borderId="3" xfId="1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0" fillId="2" borderId="0" xfId="0" applyFill="1" applyBorder="1" applyAlignment="1">
      <alignment vertical="center"/>
    </xf>
    <xf numFmtId="0" fontId="1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5" xfId="2" applyFont="1" applyFill="1" applyBorder="1" applyAlignment="1">
      <alignment horizontal="left" vertical="top" wrapText="1"/>
    </xf>
    <xf numFmtId="0" fontId="2" fillId="0" borderId="9" xfId="2" applyFont="1" applyFill="1" applyBorder="1" applyAlignment="1">
      <alignment horizontal="left" vertical="top" wrapText="1"/>
    </xf>
    <xf numFmtId="0" fontId="2" fillId="0" borderId="8" xfId="2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wrapText="1"/>
    </xf>
    <xf numFmtId="0" fontId="16" fillId="0" borderId="8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22" fillId="0" borderId="7" xfId="0" applyFont="1" applyFill="1" applyBorder="1" applyAlignment="1">
      <alignment horizontal="left" wrapText="1"/>
    </xf>
    <xf numFmtId="0" fontId="22" fillId="0" borderId="15" xfId="0" applyFont="1" applyFill="1" applyBorder="1" applyAlignment="1">
      <alignment horizontal="left" wrapText="1"/>
    </xf>
    <xf numFmtId="0" fontId="22" fillId="0" borderId="4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center" vertical="center" textRotation="90" wrapText="1"/>
    </xf>
    <xf numFmtId="0" fontId="22" fillId="0" borderId="9" xfId="0" applyFont="1" applyFill="1" applyBorder="1" applyAlignment="1">
      <alignment horizontal="center" vertical="center" textRotation="90" wrapText="1"/>
    </xf>
    <xf numFmtId="0" fontId="22" fillId="0" borderId="8" xfId="0" applyFont="1" applyFill="1" applyBorder="1" applyAlignment="1">
      <alignment horizontal="center" vertical="center" textRotation="90" wrapText="1"/>
    </xf>
    <xf numFmtId="0" fontId="2" fillId="0" borderId="7" xfId="2" applyFont="1" applyFill="1" applyBorder="1" applyAlignment="1">
      <alignment horizontal="left" vertical="center" wrapText="1"/>
    </xf>
    <xf numFmtId="0" fontId="2" fillId="0" borderId="15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14" fontId="2" fillId="0" borderId="5" xfId="2" applyNumberFormat="1" applyFont="1" applyFill="1" applyBorder="1" applyAlignment="1">
      <alignment vertical="top" wrapText="1"/>
    </xf>
    <xf numFmtId="14" fontId="2" fillId="0" borderId="8" xfId="2" applyNumberFormat="1" applyFont="1" applyFill="1" applyBorder="1" applyAlignment="1">
      <alignment vertical="top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14" fontId="2" fillId="0" borderId="5" xfId="2" applyNumberFormat="1" applyFont="1" applyFill="1" applyBorder="1" applyAlignment="1">
      <alignment horizontal="left" vertical="top" wrapText="1"/>
    </xf>
    <xf numFmtId="14" fontId="2" fillId="0" borderId="8" xfId="2" applyNumberFormat="1" applyFont="1" applyFill="1" applyBorder="1" applyAlignment="1">
      <alignment horizontal="left" vertical="top" wrapText="1"/>
    </xf>
    <xf numFmtId="0" fontId="19" fillId="0" borderId="5" xfId="2" applyFont="1" applyFill="1" applyBorder="1" applyAlignment="1">
      <alignment horizontal="center" vertical="center" wrapText="1"/>
    </xf>
    <xf numFmtId="0" fontId="19" fillId="0" borderId="8" xfId="2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left" vertical="center" wrapText="1"/>
    </xf>
    <xf numFmtId="49" fontId="4" fillId="0" borderId="15" xfId="0" applyNumberFormat="1" applyFont="1" applyFill="1" applyBorder="1" applyAlignment="1" applyProtection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 applyProtection="1">
      <alignment horizontal="left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wrapText="1"/>
    </xf>
    <xf numFmtId="2" fontId="19" fillId="0" borderId="5" xfId="0" applyNumberFormat="1" applyFont="1" applyFill="1" applyBorder="1" applyAlignment="1">
      <alignment horizontal="left" vertical="top" wrapText="1"/>
    </xf>
    <xf numFmtId="2" fontId="19" fillId="0" borderId="9" xfId="0" applyNumberFormat="1" applyFont="1" applyFill="1" applyBorder="1" applyAlignment="1">
      <alignment horizontal="left" vertical="top" wrapText="1"/>
    </xf>
    <xf numFmtId="2" fontId="19" fillId="0" borderId="8" xfId="0" applyNumberFormat="1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top" wrapText="1"/>
    </xf>
    <xf numFmtId="0" fontId="19" fillId="0" borderId="9" xfId="0" applyFont="1" applyFill="1" applyBorder="1" applyAlignment="1">
      <alignment horizontal="center" vertical="top" wrapText="1"/>
    </xf>
    <xf numFmtId="0" fontId="19" fillId="0" borderId="8" xfId="0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top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9" fillId="0" borderId="1" xfId="2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15" xfId="0" applyNumberFormat="1" applyFont="1" applyFill="1" applyBorder="1" applyAlignment="1" applyProtection="1">
      <alignment horizontal="center" vertical="center" wrapText="1"/>
    </xf>
    <xf numFmtId="166" fontId="2" fillId="0" borderId="4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2" fontId="21" fillId="0" borderId="7" xfId="0" applyNumberFormat="1" applyFont="1" applyFill="1" applyBorder="1" applyAlignment="1">
      <alignment horizontal="left" vertical="top" wrapText="1"/>
    </xf>
    <xf numFmtId="2" fontId="21" fillId="0" borderId="15" xfId="0" applyNumberFormat="1" applyFont="1" applyFill="1" applyBorder="1" applyAlignment="1">
      <alignment horizontal="left" vertical="top" wrapText="1"/>
    </xf>
    <xf numFmtId="2" fontId="21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left" vertical="center" wrapText="1"/>
    </xf>
    <xf numFmtId="165" fontId="6" fillId="0" borderId="15" xfId="1" applyNumberFormat="1" applyFont="1" applyFill="1" applyBorder="1" applyAlignment="1">
      <alignment horizontal="left" vertical="center" wrapText="1"/>
    </xf>
    <xf numFmtId="165" fontId="6" fillId="0" borderId="4" xfId="1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>
      <alignment horizontal="left" vertical="center" wrapText="1"/>
    </xf>
    <xf numFmtId="165" fontId="6" fillId="0" borderId="1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_Приложение 3  МП КУЛЬТУРА 2014-2016" xfId="1"/>
    <cellStyle name="Обычный_Рассчет бюджетной заявки и мероприятий цкс" xfId="2"/>
    <cellStyle name="Финансовый" xfId="3" builtinId="3"/>
  </cellStyles>
  <dxfs count="0"/>
  <tableStyles count="0" defaultTableStyle="TableStyleMedium2" defaultPivotStyle="PivotStyleLight16"/>
  <colors>
    <mruColors>
      <color rgb="FFCCECFF"/>
      <color rgb="FFCC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zoomScale="77" zoomScaleSheetLayoutView="77" workbookViewId="0">
      <selection activeCell="N12" sqref="N12"/>
    </sheetView>
  </sheetViews>
  <sheetFormatPr defaultRowHeight="15" x14ac:dyDescent="0.25"/>
  <cols>
    <col min="1" max="1" width="7.28515625" customWidth="1"/>
    <col min="2" max="2" width="10.7109375" customWidth="1"/>
    <col min="3" max="3" width="17.42578125" customWidth="1"/>
    <col min="4" max="4" width="14.42578125" style="5" customWidth="1"/>
    <col min="5" max="5" width="14.28515625" style="5" customWidth="1"/>
    <col min="6" max="6" width="14.5703125" style="5" customWidth="1"/>
    <col min="7" max="7" width="12" style="5" customWidth="1"/>
    <col min="8" max="8" width="14.7109375" style="5" customWidth="1"/>
    <col min="9" max="9" width="14.5703125" customWidth="1"/>
    <col min="10" max="10" width="13.42578125" style="7" customWidth="1"/>
    <col min="11" max="11" width="14.28515625" style="7" customWidth="1"/>
    <col min="12" max="12" width="13.85546875" style="7" customWidth="1"/>
    <col min="13" max="13" width="14.28515625" style="7" customWidth="1"/>
    <col min="14" max="14" width="14.28515625" customWidth="1"/>
    <col min="15" max="15" width="16.28515625" customWidth="1"/>
    <col min="17" max="17" width="24.7109375" customWidth="1"/>
  </cols>
  <sheetData>
    <row r="1" spans="1:16" ht="15" customHeight="1" x14ac:dyDescent="0.25">
      <c r="A1" s="1"/>
      <c r="B1" s="1"/>
      <c r="C1" s="1"/>
      <c r="D1" s="174"/>
      <c r="E1" s="174"/>
      <c r="F1" s="174"/>
      <c r="G1" s="174"/>
      <c r="H1" s="174"/>
      <c r="I1" s="174"/>
      <c r="J1" s="12"/>
      <c r="K1" s="12"/>
      <c r="L1" s="12"/>
      <c r="M1" s="176" t="s">
        <v>385</v>
      </c>
      <c r="N1" s="176"/>
      <c r="O1" s="176"/>
      <c r="P1" s="176"/>
    </row>
    <row r="2" spans="1:16" x14ac:dyDescent="0.25">
      <c r="A2" s="1"/>
      <c r="B2" s="1"/>
      <c r="C2" s="1"/>
      <c r="D2" s="174"/>
      <c r="E2" s="174"/>
      <c r="F2" s="174"/>
      <c r="G2" s="174"/>
      <c r="H2" s="174"/>
      <c r="I2" s="174"/>
      <c r="J2" s="12"/>
      <c r="K2" s="12"/>
      <c r="L2" s="12"/>
      <c r="M2" s="176"/>
      <c r="N2" s="176"/>
      <c r="O2" s="176"/>
      <c r="P2" s="176"/>
    </row>
    <row r="3" spans="1:16" x14ac:dyDescent="0.25">
      <c r="A3" s="1"/>
      <c r="B3" s="1"/>
      <c r="C3" s="1"/>
      <c r="D3" s="174"/>
      <c r="E3" s="174"/>
      <c r="F3" s="174"/>
      <c r="G3" s="174"/>
      <c r="H3" s="174"/>
      <c r="I3" s="174"/>
      <c r="J3" s="12"/>
      <c r="K3" s="12"/>
      <c r="L3" s="12"/>
      <c r="M3" s="176"/>
      <c r="N3" s="176"/>
      <c r="O3" s="176"/>
      <c r="P3" s="176"/>
    </row>
    <row r="4" spans="1:16" x14ac:dyDescent="0.25">
      <c r="A4" s="6"/>
      <c r="B4" s="1"/>
      <c r="C4" s="1"/>
      <c r="D4" s="174"/>
      <c r="E4" s="174"/>
      <c r="F4" s="174"/>
      <c r="G4" s="174"/>
      <c r="H4" s="174"/>
      <c r="I4" s="174"/>
      <c r="J4" s="12"/>
      <c r="K4" s="12"/>
      <c r="L4" s="12"/>
      <c r="M4" s="176"/>
      <c r="N4" s="176"/>
      <c r="O4" s="176"/>
      <c r="P4" s="176"/>
    </row>
    <row r="5" spans="1:16" x14ac:dyDescent="0.25">
      <c r="A5" s="6"/>
      <c r="B5" s="1"/>
      <c r="C5" s="1"/>
      <c r="D5" s="174"/>
      <c r="E5" s="174"/>
      <c r="F5" s="174"/>
      <c r="G5" s="174"/>
      <c r="H5" s="174"/>
      <c r="I5" s="174"/>
      <c r="J5" s="12"/>
      <c r="K5" s="12"/>
      <c r="L5" s="12"/>
      <c r="M5" s="20"/>
      <c r="N5" s="20"/>
      <c r="O5" s="20"/>
      <c r="P5" s="20"/>
    </row>
    <row r="6" spans="1:16" ht="43.5" customHeight="1" x14ac:dyDescent="0.25">
      <c r="A6" s="1"/>
      <c r="B6" s="175" t="s">
        <v>232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</row>
    <row r="7" spans="1:16" x14ac:dyDescent="0.25">
      <c r="A7" s="180" t="s">
        <v>13</v>
      </c>
      <c r="B7" s="180" t="s">
        <v>14</v>
      </c>
      <c r="C7" s="177" t="s">
        <v>15</v>
      </c>
      <c r="D7" s="178" t="s">
        <v>273</v>
      </c>
      <c r="E7" s="178"/>
      <c r="F7" s="181" t="s">
        <v>272</v>
      </c>
      <c r="G7" s="182"/>
      <c r="H7" s="182"/>
      <c r="I7" s="182"/>
      <c r="J7" s="182"/>
      <c r="K7" s="182"/>
      <c r="L7" s="182"/>
      <c r="M7" s="183"/>
      <c r="N7" s="178" t="s">
        <v>16</v>
      </c>
      <c r="O7" s="178"/>
      <c r="P7" s="177" t="s">
        <v>17</v>
      </c>
    </row>
    <row r="8" spans="1:16" x14ac:dyDescent="0.25">
      <c r="A8" s="180"/>
      <c r="B8" s="180"/>
      <c r="C8" s="177"/>
      <c r="D8" s="178"/>
      <c r="E8" s="178"/>
      <c r="F8" s="184"/>
      <c r="G8" s="185"/>
      <c r="H8" s="185"/>
      <c r="I8" s="185"/>
      <c r="J8" s="185"/>
      <c r="K8" s="185"/>
      <c r="L8" s="185"/>
      <c r="M8" s="186"/>
      <c r="N8" s="178"/>
      <c r="O8" s="178"/>
      <c r="P8" s="177"/>
    </row>
    <row r="9" spans="1:16" x14ac:dyDescent="0.25">
      <c r="A9" s="180"/>
      <c r="B9" s="180"/>
      <c r="C9" s="177"/>
      <c r="D9" s="178"/>
      <c r="E9" s="178"/>
      <c r="F9" s="187"/>
      <c r="G9" s="188"/>
      <c r="H9" s="188"/>
      <c r="I9" s="188"/>
      <c r="J9" s="188"/>
      <c r="K9" s="188"/>
      <c r="L9" s="188"/>
      <c r="M9" s="189"/>
      <c r="N9" s="178"/>
      <c r="O9" s="178"/>
      <c r="P9" s="177"/>
    </row>
    <row r="10" spans="1:16" x14ac:dyDescent="0.25">
      <c r="A10" s="180"/>
      <c r="B10" s="180"/>
      <c r="C10" s="177"/>
      <c r="D10" s="178"/>
      <c r="E10" s="178"/>
      <c r="F10" s="178" t="s">
        <v>18</v>
      </c>
      <c r="G10" s="178"/>
      <c r="H10" s="178" t="s">
        <v>19</v>
      </c>
      <c r="I10" s="178"/>
      <c r="J10" s="179" t="s">
        <v>20</v>
      </c>
      <c r="K10" s="179"/>
      <c r="L10" s="179" t="s">
        <v>21</v>
      </c>
      <c r="M10" s="179"/>
      <c r="N10" s="178"/>
      <c r="O10" s="178"/>
      <c r="P10" s="2" t="s">
        <v>47</v>
      </c>
    </row>
    <row r="11" spans="1:16" ht="95.25" customHeight="1" x14ac:dyDescent="0.25">
      <c r="A11" s="180"/>
      <c r="B11" s="180"/>
      <c r="C11" s="177"/>
      <c r="D11" s="4" t="s">
        <v>22</v>
      </c>
      <c r="E11" s="4" t="s">
        <v>23</v>
      </c>
      <c r="F11" s="4" t="s">
        <v>22</v>
      </c>
      <c r="G11" s="4" t="s">
        <v>23</v>
      </c>
      <c r="H11" s="4" t="s">
        <v>22</v>
      </c>
      <c r="I11" s="4" t="s">
        <v>23</v>
      </c>
      <c r="J11" s="22" t="s">
        <v>22</v>
      </c>
      <c r="K11" s="22" t="s">
        <v>23</v>
      </c>
      <c r="L11" s="13" t="s">
        <v>22</v>
      </c>
      <c r="M11" s="13" t="s">
        <v>23</v>
      </c>
      <c r="N11" s="4">
        <v>2019</v>
      </c>
      <c r="O11" s="4">
        <v>2020</v>
      </c>
      <c r="P11" s="2"/>
    </row>
    <row r="12" spans="1:16" x14ac:dyDescent="0.25">
      <c r="A12" s="180" t="s">
        <v>11</v>
      </c>
      <c r="B12" s="180" t="s">
        <v>89</v>
      </c>
      <c r="C12" s="23" t="s">
        <v>24</v>
      </c>
      <c r="D12" s="24">
        <f>D16+D15+D14+D17</f>
        <v>132469483.41000001</v>
      </c>
      <c r="E12" s="24">
        <f>E16+E15+E14+E17</f>
        <v>131750250.23</v>
      </c>
      <c r="F12" s="24">
        <f t="shared" ref="F12:I12" si="0">F16+F15+F14+F17</f>
        <v>118659325.72</v>
      </c>
      <c r="G12" s="24">
        <f t="shared" si="0"/>
        <v>25292835.889999997</v>
      </c>
      <c r="H12" s="24">
        <f t="shared" si="0"/>
        <v>117877812.47999999</v>
      </c>
      <c r="I12" s="24">
        <f t="shared" si="0"/>
        <v>49149003.370000012</v>
      </c>
      <c r="J12" s="24">
        <f t="shared" ref="J12" si="1">J16+J15+J14+J17</f>
        <v>106984596.89999999</v>
      </c>
      <c r="K12" s="24">
        <f>K19+K26+K33+K40</f>
        <v>94837042.150000006</v>
      </c>
      <c r="L12" s="24">
        <f>L19+L26+L33+L40</f>
        <v>144639938.00999999</v>
      </c>
      <c r="M12" s="24">
        <f>M19+M26+M33+M40</f>
        <v>140899548.79999998</v>
      </c>
      <c r="N12" s="24">
        <f>N16+N15+N14+N17</f>
        <v>99385758.080000013</v>
      </c>
      <c r="O12" s="24">
        <f>O16+O15+O14+O17</f>
        <v>163193934.09000003</v>
      </c>
      <c r="P12" s="25">
        <f>M12/L12*100</f>
        <v>97.413999714420925</v>
      </c>
    </row>
    <row r="13" spans="1:16" s="7" customFormat="1" x14ac:dyDescent="0.25">
      <c r="A13" s="180"/>
      <c r="B13" s="180"/>
      <c r="C13" s="17" t="s">
        <v>25</v>
      </c>
      <c r="D13" s="9"/>
      <c r="E13" s="9"/>
      <c r="F13" s="9"/>
      <c r="G13" s="145"/>
      <c r="H13" s="9"/>
      <c r="I13" s="9"/>
      <c r="J13" s="9"/>
      <c r="K13" s="9"/>
      <c r="L13" s="9"/>
      <c r="M13" s="9"/>
      <c r="N13" s="15"/>
      <c r="O13" s="15"/>
      <c r="P13" s="146"/>
    </row>
    <row r="14" spans="1:16" s="7" customFormat="1" ht="15" customHeight="1" x14ac:dyDescent="0.25">
      <c r="A14" s="180"/>
      <c r="B14" s="180"/>
      <c r="C14" s="17" t="s">
        <v>8</v>
      </c>
      <c r="D14" s="14">
        <f>D21</f>
        <v>6300</v>
      </c>
      <c r="E14" s="14">
        <f>E21</f>
        <v>6300</v>
      </c>
      <c r="F14" s="14">
        <f>F21</f>
        <v>6900</v>
      </c>
      <c r="G14" s="14">
        <f>G21</f>
        <v>0</v>
      </c>
      <c r="H14" s="14">
        <f>H21</f>
        <v>57000</v>
      </c>
      <c r="I14" s="14">
        <f t="shared" ref="I14:O14" si="2">I21</f>
        <v>50000</v>
      </c>
      <c r="J14" s="14">
        <f>J21</f>
        <v>57000</v>
      </c>
      <c r="K14" s="14">
        <f t="shared" ref="K14:M14" si="3">K21</f>
        <v>50000</v>
      </c>
      <c r="L14" s="14">
        <f>L21</f>
        <v>57000</v>
      </c>
      <c r="M14" s="14">
        <f t="shared" si="3"/>
        <v>57000</v>
      </c>
      <c r="N14" s="14">
        <f>N21</f>
        <v>7000</v>
      </c>
      <c r="O14" s="14">
        <f t="shared" si="2"/>
        <v>7000</v>
      </c>
      <c r="P14" s="146">
        <f t="shared" ref="P14:P44" si="4">M14/L14*100</f>
        <v>100</v>
      </c>
    </row>
    <row r="15" spans="1:16" s="7" customFormat="1" x14ac:dyDescent="0.25">
      <c r="A15" s="180"/>
      <c r="B15" s="180"/>
      <c r="C15" s="17" t="s">
        <v>26</v>
      </c>
      <c r="D15" s="9">
        <f>D22+D29+D36+D43</f>
        <v>12633320.5</v>
      </c>
      <c r="E15" s="9">
        <f>E22+E29+E36+E43</f>
        <v>12633320.5</v>
      </c>
      <c r="F15" s="9">
        <f t="shared" ref="F15:O15" si="5">F22</f>
        <v>3462067</v>
      </c>
      <c r="G15" s="9">
        <f t="shared" si="5"/>
        <v>1038052</v>
      </c>
      <c r="H15" s="9">
        <f t="shared" si="5"/>
        <v>3461667</v>
      </c>
      <c r="I15" s="9">
        <f t="shared" si="5"/>
        <v>2611034</v>
      </c>
      <c r="J15" s="9">
        <f t="shared" ref="J15:L15" si="6">J22</f>
        <v>6622601</v>
      </c>
      <c r="K15" s="9">
        <f t="shared" ref="K15:M15" si="7">K22</f>
        <v>4187445.3200000003</v>
      </c>
      <c r="L15" s="9">
        <f t="shared" si="6"/>
        <v>9036262.4399999995</v>
      </c>
      <c r="M15" s="9">
        <f t="shared" si="7"/>
        <v>7484227</v>
      </c>
      <c r="N15" s="9">
        <f t="shared" si="5"/>
        <v>124400</v>
      </c>
      <c r="O15" s="9">
        <f t="shared" si="5"/>
        <v>124400</v>
      </c>
      <c r="P15" s="146">
        <f t="shared" si="4"/>
        <v>82.824365158655127</v>
      </c>
    </row>
    <row r="16" spans="1:16" s="7" customFormat="1" x14ac:dyDescent="0.25">
      <c r="A16" s="180"/>
      <c r="B16" s="180"/>
      <c r="C16" s="17" t="s">
        <v>10</v>
      </c>
      <c r="D16" s="9">
        <f>D23+D30+D44+D37</f>
        <v>119579862.91000001</v>
      </c>
      <c r="E16" s="9">
        <f>E23+E30+E44+E37</f>
        <v>118871734.73</v>
      </c>
      <c r="F16" s="9">
        <f t="shared" ref="F16:O16" si="8">F23+F30+F44</f>
        <v>114708707.52</v>
      </c>
      <c r="G16" s="9">
        <f t="shared" si="8"/>
        <v>18524585.889999997</v>
      </c>
      <c r="H16" s="9">
        <f t="shared" si="8"/>
        <v>113877494.27999999</v>
      </c>
      <c r="I16" s="9">
        <f t="shared" si="8"/>
        <v>46148183.790000014</v>
      </c>
      <c r="J16" s="9">
        <f t="shared" ref="J16:L16" si="9">J23+J30+J44</f>
        <v>99644924.699999988</v>
      </c>
      <c r="K16" s="9">
        <f t="shared" ref="K16:M16" si="10">K23+K30+K44</f>
        <v>63887800.590000011</v>
      </c>
      <c r="L16" s="9">
        <f t="shared" si="9"/>
        <v>92161856.669999987</v>
      </c>
      <c r="M16" s="9">
        <f t="shared" si="10"/>
        <v>90521788.150000006</v>
      </c>
      <c r="N16" s="9">
        <f>N23+N30+N44</f>
        <v>99104358.080000013</v>
      </c>
      <c r="O16" s="9">
        <f t="shared" si="8"/>
        <v>162912534.09000003</v>
      </c>
      <c r="P16" s="146">
        <f t="shared" si="4"/>
        <v>98.220447613297864</v>
      </c>
    </row>
    <row r="17" spans="1:16" s="7" customFormat="1" ht="25.5" x14ac:dyDescent="0.25">
      <c r="A17" s="180"/>
      <c r="B17" s="180"/>
      <c r="C17" s="17" t="s">
        <v>27</v>
      </c>
      <c r="D17" s="14">
        <f>D31</f>
        <v>250000</v>
      </c>
      <c r="E17" s="14">
        <v>238895</v>
      </c>
      <c r="F17" s="14">
        <f>F24+F31</f>
        <v>481651.20000000001</v>
      </c>
      <c r="G17" s="14">
        <f t="shared" ref="G17:O17" si="11">G24+G31</f>
        <v>5730198</v>
      </c>
      <c r="H17" s="14">
        <f t="shared" si="11"/>
        <v>481651.20000000001</v>
      </c>
      <c r="I17" s="14">
        <f t="shared" si="11"/>
        <v>339785.57999999996</v>
      </c>
      <c r="J17" s="14">
        <f t="shared" ref="J17:M17" si="12">J24+J31</f>
        <v>660071.19999999995</v>
      </c>
      <c r="K17" s="14">
        <f t="shared" si="11"/>
        <v>566002.92999999993</v>
      </c>
      <c r="L17" s="14">
        <f t="shared" si="12"/>
        <v>675586.77</v>
      </c>
      <c r="M17" s="14">
        <f t="shared" si="12"/>
        <v>602612.92999999993</v>
      </c>
      <c r="N17" s="14">
        <f t="shared" si="11"/>
        <v>150000</v>
      </c>
      <c r="O17" s="14">
        <f t="shared" si="11"/>
        <v>150000</v>
      </c>
      <c r="P17" s="146">
        <f t="shared" si="4"/>
        <v>89.198450407784023</v>
      </c>
    </row>
    <row r="18" spans="1:16" s="7" customFormat="1" x14ac:dyDescent="0.25">
      <c r="A18" s="180"/>
      <c r="B18" s="180"/>
      <c r="C18" s="17" t="s">
        <v>9</v>
      </c>
      <c r="D18" s="14"/>
      <c r="E18" s="14"/>
      <c r="F18" s="9"/>
      <c r="G18" s="9"/>
      <c r="H18" s="9"/>
      <c r="I18" s="9"/>
      <c r="J18" s="9"/>
      <c r="K18" s="9"/>
      <c r="L18" s="9"/>
      <c r="M18" s="9"/>
      <c r="N18" s="15"/>
      <c r="O18" s="15"/>
      <c r="P18" s="146"/>
    </row>
    <row r="19" spans="1:16" x14ac:dyDescent="0.25">
      <c r="A19" s="180" t="s">
        <v>6</v>
      </c>
      <c r="B19" s="180" t="s">
        <v>28</v>
      </c>
      <c r="C19" s="23" t="s">
        <v>24</v>
      </c>
      <c r="D19" s="24">
        <f>D22+D23+D21</f>
        <v>32950597.920000002</v>
      </c>
      <c r="E19" s="24">
        <f>E22+E23+E21</f>
        <v>32720870.720000003</v>
      </c>
      <c r="F19" s="24">
        <f t="shared" ref="F19:O19" si="13">F22+F23+F21</f>
        <v>28737933</v>
      </c>
      <c r="G19" s="24">
        <f t="shared" si="13"/>
        <v>6409482.1800000006</v>
      </c>
      <c r="H19" s="24">
        <f t="shared" si="13"/>
        <v>29122137</v>
      </c>
      <c r="I19" s="24">
        <f t="shared" si="13"/>
        <v>15194576.510000002</v>
      </c>
      <c r="J19" s="24">
        <f>J22+J23+J21+J24</f>
        <v>32040056.149999999</v>
      </c>
      <c r="K19" s="24">
        <f>K22+K23+K21+K24</f>
        <v>21358340.280000001</v>
      </c>
      <c r="L19" s="24">
        <f>L22+L23+L21+L24</f>
        <v>31374029.729999997</v>
      </c>
      <c r="M19" s="24">
        <f>M22+M23+M21+M24</f>
        <v>29509576.040000003</v>
      </c>
      <c r="N19" s="24">
        <f t="shared" si="13"/>
        <v>27199565.800000004</v>
      </c>
      <c r="O19" s="24">
        <f t="shared" si="13"/>
        <v>25997441.800000004</v>
      </c>
      <c r="P19" s="25">
        <f t="shared" si="4"/>
        <v>94.05733434294163</v>
      </c>
    </row>
    <row r="20" spans="1:16" s="7" customFormat="1" x14ac:dyDescent="0.25">
      <c r="A20" s="180"/>
      <c r="B20" s="180"/>
      <c r="C20" s="17" t="s">
        <v>25</v>
      </c>
      <c r="D20" s="14"/>
      <c r="E20" s="14"/>
      <c r="F20" s="9"/>
      <c r="G20" s="9"/>
      <c r="H20" s="9"/>
      <c r="I20" s="9"/>
      <c r="J20" s="9"/>
      <c r="K20" s="9"/>
      <c r="L20" s="9"/>
      <c r="M20" s="9"/>
      <c r="N20" s="15"/>
      <c r="O20" s="15"/>
      <c r="P20" s="146"/>
    </row>
    <row r="21" spans="1:16" s="7" customFormat="1" ht="25.5" x14ac:dyDescent="0.25">
      <c r="A21" s="180"/>
      <c r="B21" s="180"/>
      <c r="C21" s="17" t="s">
        <v>8</v>
      </c>
      <c r="D21" s="9">
        <v>6300</v>
      </c>
      <c r="E21" s="9">
        <v>6300</v>
      </c>
      <c r="F21" s="9">
        <v>6900</v>
      </c>
      <c r="G21" s="9">
        <v>0</v>
      </c>
      <c r="H21" s="9">
        <v>57000</v>
      </c>
      <c r="I21" s="9">
        <v>50000</v>
      </c>
      <c r="J21" s="9">
        <v>57000</v>
      </c>
      <c r="K21" s="9">
        <v>50000</v>
      </c>
      <c r="L21" s="9">
        <v>57000</v>
      </c>
      <c r="M21" s="9">
        <v>57000</v>
      </c>
      <c r="N21" s="9">
        <v>7000</v>
      </c>
      <c r="O21" s="9">
        <v>7000</v>
      </c>
      <c r="P21" s="146">
        <f t="shared" si="4"/>
        <v>100</v>
      </c>
    </row>
    <row r="22" spans="1:16" s="7" customFormat="1" x14ac:dyDescent="0.25">
      <c r="A22" s="180"/>
      <c r="B22" s="180"/>
      <c r="C22" s="17" t="s">
        <v>26</v>
      </c>
      <c r="D22" s="9">
        <f>'ПР9 подпр'!H23+'ПР9 подпр'!H27+'ПР9 подпр'!H28+'ПР9 подпр'!H29+'ПР9 подпр'!H30+'ПР9 подпр'!H31+'ПР9 подпр'!H48+'ПР9 подпр'!H49+'ПР9 подпр'!H50+'ПР9 подпр'!H66-6300</f>
        <v>4564443</v>
      </c>
      <c r="E22" s="9">
        <f>'ПР9 подпр'!I23+'ПР9 подпр'!I27+'ПР9 подпр'!I28+'ПР9 подпр'!I29+'ПР9 подпр'!I30+'ПР9 подпр'!I31+'ПР9 подпр'!I48+'ПР9 подпр'!I49+'ПР9 подпр'!I50+'ПР9 подпр'!I66-6300</f>
        <v>4564443</v>
      </c>
      <c r="F22" s="9">
        <f>'ПР9 подпр'!J23+'ПР9 подпр'!J27+'ПР9 подпр'!J28+'ПР9 подпр'!J29+'ПР9 подпр'!J30+'ПР9 подпр'!J31+'ПР9 подпр'!J48+'ПР9 подпр'!J49+'ПР9 подпр'!J50+'ПР9 подпр'!J66-6300</f>
        <v>3462067</v>
      </c>
      <c r="G22" s="9">
        <f>'ПР9 подпр'!K23+'ПР9 подпр'!K27+'ПР9 подпр'!K28+'ПР9 подпр'!K29+'ПР9 подпр'!K30+'ПР9 подпр'!K31+'ПР9 подпр'!K48+'ПР9 подпр'!K49+'ПР9 подпр'!K50+'ПР9 подпр'!K66-6300</f>
        <v>1038052</v>
      </c>
      <c r="H22" s="9">
        <f>'ПР9 подпр'!L23+'ПР9 подпр'!L27+'ПР9 подпр'!L28+'ПР9 подпр'!L29+'ПР9 подпр'!L30+'ПР9 подпр'!L31+'ПР9 подпр'!L48+'ПР9 подпр'!L49+'ПР9 подпр'!L50+'ПР9 подпр'!L66-H21</f>
        <v>3461667</v>
      </c>
      <c r="I22" s="9">
        <f>'ПР9 подпр'!M23+'ПР9 подпр'!M27+'ПР9 подпр'!M28+'ПР9 подпр'!M29+'ПР9 подпр'!M30+'ПР9 подпр'!M31+'ПР9 подпр'!M48+'ПР9 подпр'!M49+'ПР9 подпр'!M50+'ПР9 подпр'!M66-I21</f>
        <v>2611034</v>
      </c>
      <c r="J22" s="9">
        <f>'ПР9 подпр'!N47+'ПР9 подпр'!N25+'ПР9 подпр'!N23+'ПР9 подпр'!N27+'ПР9 подпр'!N28+'ПР9 подпр'!N29+'ПР9 подпр'!N30+'ПР9 подпр'!N31+'ПР9 подпр'!N48+'ПР9 подпр'!N49+'ПР9 подпр'!N50+'ПР9 подпр'!N66-J21</f>
        <v>6622601</v>
      </c>
      <c r="K22" s="9">
        <f>'ПР9 подпр'!O25+'ПР9 подпр'!O47+'ПР9 подпр'!O23+'ПР9 подпр'!O27+'ПР9 подпр'!O28+'ПР9 подпр'!O29+'ПР9 подпр'!O30+'ПР9 подпр'!O31+'ПР9 подпр'!O48+'ПР9 подпр'!O49+'ПР9 подпр'!O50+'ПР9 подпр'!O66-K21</f>
        <v>4187445.3200000003</v>
      </c>
      <c r="L22" s="9">
        <f>'ПР9 подпр'!P47+'ПР9 подпр'!P25+'ПР9 подпр'!P23+'ПР9 подпр'!P27+'ПР9 подпр'!P28+'ПР9 подпр'!P29+'ПР9 подпр'!P30+'ПР9 подпр'!P31+'ПР9 подпр'!P48+'ПР9 подпр'!P49+'ПР9 подпр'!P50+'ПР9 подпр'!P66-L21</f>
        <v>9036262.4399999995</v>
      </c>
      <c r="M22" s="9">
        <f>'ПР9 подпр'!Q47+'ПР9 подпр'!Q25+'ПР9 подпр'!Q23+'ПР9 подпр'!Q27+'ПР9 подпр'!Q28+'ПР9 подпр'!Q29+'ПР9 подпр'!Q30+'ПР9 подпр'!Q31+'ПР9 подпр'!Q48+'ПР9 подпр'!Q49+'ПР9 подпр'!Q50+'ПР9 подпр'!Q66-M21</f>
        <v>7484227</v>
      </c>
      <c r="N22" s="9">
        <f>'ПР9 подпр'!R23+'ПР9 подпр'!R27+'ПР9 подпр'!R28+'ПР9 подпр'!R29+'ПР9 подпр'!R30+'ПР9 подпр'!R31+'ПР9 подпр'!R48+'ПР9 подпр'!R49+'ПР9 подпр'!R50+'ПР9 подпр'!R66-N21</f>
        <v>124400</v>
      </c>
      <c r="O22" s="9">
        <f>'ПР9 подпр'!S23+'ПР9 подпр'!S27+'ПР9 подпр'!S28+'ПР9 подпр'!S29+'ПР9 подпр'!S30+'ПР9 подпр'!S31+'ПР9 подпр'!S48+'ПР9 подпр'!S49+'ПР9 подпр'!S50+'ПР9 подпр'!S66-O21</f>
        <v>124400</v>
      </c>
      <c r="P22" s="146">
        <f t="shared" si="4"/>
        <v>82.824365158655127</v>
      </c>
    </row>
    <row r="23" spans="1:16" s="7" customFormat="1" x14ac:dyDescent="0.25">
      <c r="A23" s="180"/>
      <c r="B23" s="180"/>
      <c r="C23" s="17" t="s">
        <v>10</v>
      </c>
      <c r="D23" s="14">
        <f>'ПР9 подпр'!H13-D22-D21</f>
        <v>28379854.920000002</v>
      </c>
      <c r="E23" s="14">
        <f>'ПР9 подпр'!I13-E22-E21</f>
        <v>28150127.720000003</v>
      </c>
      <c r="F23" s="14">
        <f>'ПР9 подпр'!J13-F22-F21</f>
        <v>25268966</v>
      </c>
      <c r="G23" s="14">
        <f>'ПР9 подпр'!K13-G22-G21</f>
        <v>5371430.1800000006</v>
      </c>
      <c r="H23" s="14">
        <f>'ПР9 подпр'!L13-H22-H21</f>
        <v>25603470</v>
      </c>
      <c r="I23" s="14">
        <f>'ПР9 подпр'!M13-I22-I21</f>
        <v>12533542.510000002</v>
      </c>
      <c r="J23" s="14">
        <f>'ПР9 подпр'!N13-J22-J21-J24</f>
        <v>25082035.149999999</v>
      </c>
      <c r="K23" s="14">
        <f>'ПР9 подпр'!O13-K22-K21-K24</f>
        <v>16842474.960000001</v>
      </c>
      <c r="L23" s="14">
        <f>'ПР9 подпр'!P13-L22-L21-L24</f>
        <v>22002347.289999999</v>
      </c>
      <c r="M23" s="14">
        <f>'ПР9 подпр'!Q13-M22-M21-M24</f>
        <v>21689929.040000003</v>
      </c>
      <c r="N23" s="14">
        <f>'ПР9 подпр'!R13-N22-N21</f>
        <v>27068165.800000004</v>
      </c>
      <c r="O23" s="14">
        <f>'ПР9 подпр'!S13-O22-O21</f>
        <v>25866041.800000004</v>
      </c>
      <c r="P23" s="146">
        <f t="shared" si="4"/>
        <v>98.580068545041144</v>
      </c>
    </row>
    <row r="24" spans="1:16" s="7" customFormat="1" ht="25.5" x14ac:dyDescent="0.25">
      <c r="A24" s="180"/>
      <c r="B24" s="180"/>
      <c r="C24" s="17" t="s">
        <v>27</v>
      </c>
      <c r="D24" s="14">
        <v>0</v>
      </c>
      <c r="E24" s="14">
        <v>0</v>
      </c>
      <c r="F24" s="14">
        <v>100000</v>
      </c>
      <c r="G24" s="14">
        <v>0</v>
      </c>
      <c r="H24" s="14">
        <v>100000</v>
      </c>
      <c r="I24" s="14">
        <v>100000</v>
      </c>
      <c r="J24" s="14">
        <v>278420</v>
      </c>
      <c r="K24" s="14">
        <v>278420</v>
      </c>
      <c r="L24" s="14">
        <v>278420</v>
      </c>
      <c r="M24" s="14">
        <v>278420</v>
      </c>
      <c r="N24" s="14">
        <v>0</v>
      </c>
      <c r="O24" s="14">
        <v>0</v>
      </c>
      <c r="P24" s="146">
        <f t="shared" si="4"/>
        <v>100</v>
      </c>
    </row>
    <row r="25" spans="1:16" s="7" customFormat="1" x14ac:dyDescent="0.25">
      <c r="A25" s="180"/>
      <c r="B25" s="180"/>
      <c r="C25" s="17" t="s">
        <v>9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6"/>
    </row>
    <row r="26" spans="1:16" x14ac:dyDescent="0.25">
      <c r="A26" s="180" t="s">
        <v>7</v>
      </c>
      <c r="B26" s="190" t="s">
        <v>29</v>
      </c>
      <c r="C26" s="23" t="s">
        <v>24</v>
      </c>
      <c r="D26" s="24">
        <f>D30+D29+D28+D31</f>
        <v>65379518.570000008</v>
      </c>
      <c r="E26" s="24">
        <f>E30+E29+E28+E31</f>
        <v>65128267.99000001</v>
      </c>
      <c r="F26" s="24">
        <f t="shared" ref="F26:O26" si="14">F30+F29+F28+F31</f>
        <v>78234996.200000003</v>
      </c>
      <c r="G26" s="24">
        <f t="shared" si="14"/>
        <v>18284420.719999999</v>
      </c>
      <c r="H26" s="24">
        <f t="shared" si="14"/>
        <v>78061800.089999989</v>
      </c>
      <c r="I26" s="24">
        <f t="shared" ref="I26:N26" si="15">I30+I29+I28+I31</f>
        <v>31716649.980000012</v>
      </c>
      <c r="J26" s="24">
        <f>J30+J29+J28+J31</f>
        <v>67743905.099999994</v>
      </c>
      <c r="K26" s="24">
        <f t="shared" si="15"/>
        <v>45177850.24000001</v>
      </c>
      <c r="L26" s="24">
        <f t="shared" si="15"/>
        <v>65795578.709999993</v>
      </c>
      <c r="M26" s="24">
        <f>M30+M29+M28+M31</f>
        <v>65027062.68</v>
      </c>
      <c r="N26" s="24">
        <f t="shared" si="15"/>
        <v>54591467.56000001</v>
      </c>
      <c r="O26" s="24">
        <f t="shared" si="14"/>
        <v>119601767.56000003</v>
      </c>
      <c r="P26" s="25">
        <f t="shared" si="4"/>
        <v>98.831964023924314</v>
      </c>
    </row>
    <row r="27" spans="1:16" s="7" customFormat="1" x14ac:dyDescent="0.25">
      <c r="A27" s="180"/>
      <c r="B27" s="190"/>
      <c r="C27" s="17" t="s">
        <v>25</v>
      </c>
      <c r="D27" s="14"/>
      <c r="E27" s="14"/>
      <c r="F27" s="9"/>
      <c r="G27" s="9"/>
      <c r="H27" s="9"/>
      <c r="I27" s="9"/>
      <c r="J27" s="9"/>
      <c r="K27" s="9"/>
      <c r="L27" s="9"/>
      <c r="M27" s="9"/>
      <c r="N27" s="9"/>
      <c r="O27" s="15"/>
      <c r="P27" s="146"/>
    </row>
    <row r="28" spans="1:16" s="7" customFormat="1" ht="25.5" x14ac:dyDescent="0.25">
      <c r="A28" s="180"/>
      <c r="B28" s="190"/>
      <c r="C28" s="17" t="s">
        <v>8</v>
      </c>
      <c r="D28" s="14">
        <v>0</v>
      </c>
      <c r="E28" s="14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146"/>
    </row>
    <row r="29" spans="1:16" s="7" customFormat="1" x14ac:dyDescent="0.25">
      <c r="A29" s="180"/>
      <c r="B29" s="190"/>
      <c r="C29" s="17" t="s">
        <v>26</v>
      </c>
      <c r="D29" s="14">
        <f>'ПР9 подпр'!H103+'ПР9 подпр'!H106+'ПР9 подпр'!H107+'ПР9 подпр'!H108+'ПР9 подпр'!H109+'ПР9 подпр'!H110+'ПР9 подпр'!H113+'ПР9 подпр'!H129+'ПР9 подпр'!H140+'ПР9 подпр'!H141+'ПР9 подпр'!H142</f>
        <v>8020877.5</v>
      </c>
      <c r="E29" s="14">
        <f>'ПР9 подпр'!I103+'ПР9 подпр'!I106+'ПР9 подпр'!I107+'ПР9 подпр'!I108+'ПР9 подпр'!I109+'ПР9 подпр'!I110+'ПР9 подпр'!I113+'ПР9 подпр'!I129+'ПР9 подпр'!I140+'ПР9 подпр'!I141+'ПР9 подпр'!I142</f>
        <v>8020877.5</v>
      </c>
      <c r="F29" s="14">
        <f>'ПР9 подпр'!J103+'ПР9 подпр'!J106+'ПР9 подпр'!J107+'ПР9 подпр'!J108+'ПР9 подпр'!J109+'ПР9 подпр'!J110+'ПР9 подпр'!J113+'ПР9 подпр'!J129+'ПР9 подпр'!J140+'ПР9 подпр'!J141+'ПР9 подпр'!J142</f>
        <v>6761433</v>
      </c>
      <c r="G29" s="14">
        <f>'ПР9 подпр'!K103+'ПР9 подпр'!K106+'ПР9 подпр'!K107+'ПР9 подпр'!K108+'ПР9 подпр'!K109+'ПР9 подпр'!K110+'ПР9 подпр'!K113+'ПР9 подпр'!K129+'ПР9 подпр'!K140+'ПР9 подпр'!K141+'ПР9 подпр'!K142</f>
        <v>2105910</v>
      </c>
      <c r="H29" s="14">
        <f>'ПР9 подпр'!L103+'ПР9 подпр'!L106+'ПР9 подпр'!L107+'ПР9 подпр'!L108+'ПР9 подпр'!L109+'ПР9 подпр'!L110+'ПР9 подпр'!L113+'ПР9 подпр'!L129+'ПР9 подпр'!L140+'ПР9 подпр'!L141+'ПР9 подпр'!L142</f>
        <v>7816933</v>
      </c>
      <c r="I29" s="14">
        <f>'ПР9 подпр'!M103+'ПР9 подпр'!M106+'ПР9 подпр'!M107+'ПР9 подпр'!M108+'ПР9 подпр'!M109+'ПР9 подпр'!M110+'ПР9 подпр'!M113+'ПР9 подпр'!M129+'ПР9 подпр'!M140+'ПР9 подпр'!M141+'ПР9 подпр'!M142</f>
        <v>5015307.08</v>
      </c>
      <c r="J29" s="14">
        <f>'ПР9 подпр'!N103+'ПР9 подпр'!N106+'ПР9 подпр'!N107+'ПР9 подпр'!N108+'ПР9 подпр'!N109+'ПР9 подпр'!N110+'ПР9 подпр'!N111+'ПР9 подпр'!N129+'ПР9 подпр'!N140+'ПР9 подпр'!N141+'ПР9 подпр'!N142+'ПР9 подпр'!N143</f>
        <v>10925385</v>
      </c>
      <c r="K29" s="14">
        <f>'ПР9 подпр'!O103+'ПР9 подпр'!O106+'ПР9 подпр'!O107+'ПР9 подпр'!O108+'ПР9 подпр'!O109+'ПР9 подпр'!O110+'ПР9 подпр'!O111+'ПР9 подпр'!O129+'ПР9 подпр'!O140+'ПР9 подпр'!O141+'ПР9 подпр'!O142+'ПР9 подпр'!O143</f>
        <v>8489220.2799999993</v>
      </c>
      <c r="L29" s="14">
        <f>'ПР9 подпр'!P103+'ПР9 подпр'!P106+'ПР9 подпр'!P107+'ПР9 подпр'!P108+'ПР9 подпр'!P109+'ПР9 подпр'!P110+'ПР9 подпр'!P111+'ПР9 подпр'!P129+'ПР9 подпр'!P140+'ПР9 подпр'!P141+'ПР9 подпр'!P142+'ПР9 подпр'!P143+'ПР9 подпр'!P112</f>
        <v>12146533.560000001</v>
      </c>
      <c r="M29" s="14">
        <f>'ПР9 подпр'!Q103+'ПР9 подпр'!Q106+'ПР9 подпр'!Q107+'ПР9 подпр'!Q108+'ПР9 подпр'!Q109+'ПР9 подпр'!Q110+'ПР9 подпр'!Q111+'ПР9 подпр'!Q129+'ПР9 подпр'!Q140+'ПР9 подпр'!Q141+'ПР9 подпр'!Q142+'ПР9 подпр'!Q143+'ПР9 подпр'!Q112</f>
        <v>12146097.810000001</v>
      </c>
      <c r="N29" s="14">
        <f>'ПР9 подпр'!R103+'ПР9 подпр'!R106+'ПР9 подпр'!R107+'ПР9 подпр'!R108+'ПР9 подпр'!R109+'ПР9 подпр'!R110+'ПР9 подпр'!R113+'ПР9 подпр'!R129+'ПР9 подпр'!R140+'ПР9 подпр'!R141+'ПР9 подпр'!R142</f>
        <v>0</v>
      </c>
      <c r="O29" s="14">
        <f>'ПР9 подпр'!S103+'ПР9 подпр'!S106+'ПР9 подпр'!S107+'ПР9 подпр'!S108+'ПР9 подпр'!S109+'ПР9 подпр'!S110+'ПР9 подпр'!S113+'ПР9 подпр'!S129+'ПР9 подпр'!S140+'ПР9 подпр'!S141+'ПР9 подпр'!S142</f>
        <v>0</v>
      </c>
      <c r="P29" s="146">
        <f t="shared" si="4"/>
        <v>99.996412556736061</v>
      </c>
    </row>
    <row r="30" spans="1:16" s="7" customFormat="1" x14ac:dyDescent="0.25">
      <c r="A30" s="180"/>
      <c r="B30" s="190"/>
      <c r="C30" s="17" t="s">
        <v>10</v>
      </c>
      <c r="D30" s="14">
        <f>'ПР9 подпр'!H70-D29</f>
        <v>57108641.070000008</v>
      </c>
      <c r="E30" s="14">
        <f>'ПР9 подпр'!I70-E29</f>
        <v>56868495.49000001</v>
      </c>
      <c r="F30" s="14">
        <f>'ПР9 подпр'!J70-F29</f>
        <v>71091912</v>
      </c>
      <c r="G30" s="14">
        <f>'ПР9 подпр'!K70-G29</f>
        <v>10448312.719999997</v>
      </c>
      <c r="H30" s="14">
        <f>'ПР9 подпр'!L70-H29</f>
        <v>69863215.889999986</v>
      </c>
      <c r="I30" s="14">
        <f>'ПР9 подпр'!M70-I29</f>
        <v>26461557.320000015</v>
      </c>
      <c r="J30" s="14">
        <f>'ПР9 подпр'!N70-J29-J31</f>
        <v>56436868.899999991</v>
      </c>
      <c r="K30" s="14">
        <f>'ПР9 подпр'!O70-K29-K31</f>
        <v>36401047.030000009</v>
      </c>
      <c r="L30" s="14">
        <f>'ПР9 подпр'!P70-L29-L31</f>
        <v>53251878.379999988</v>
      </c>
      <c r="M30" s="14">
        <f>'ПР9 подпр'!Q70-M29-M31</f>
        <v>52556771.939999998</v>
      </c>
      <c r="N30" s="14">
        <f>'ПР9 подпр'!R70-N29</f>
        <v>54441467.56000001</v>
      </c>
      <c r="O30" s="14">
        <f>'ПР9 подпр'!S70-O29</f>
        <v>119451767.56000003</v>
      </c>
      <c r="P30" s="146">
        <f t="shared" si="4"/>
        <v>98.694681838188345</v>
      </c>
    </row>
    <row r="31" spans="1:16" s="7" customFormat="1" ht="25.5" x14ac:dyDescent="0.25">
      <c r="A31" s="180"/>
      <c r="B31" s="190"/>
      <c r="C31" s="17" t="s">
        <v>27</v>
      </c>
      <c r="D31" s="14">
        <v>250000</v>
      </c>
      <c r="E31" s="14">
        <v>238895</v>
      </c>
      <c r="F31" s="9">
        <v>381651.20000000001</v>
      </c>
      <c r="G31" s="9">
        <v>5730198</v>
      </c>
      <c r="H31" s="9">
        <f>150000+231651.2</f>
        <v>381651.20000000001</v>
      </c>
      <c r="I31" s="9">
        <v>239785.58</v>
      </c>
      <c r="J31" s="9">
        <f>150000+231651.2</f>
        <v>381651.20000000001</v>
      </c>
      <c r="K31" s="9">
        <v>287582.93</v>
      </c>
      <c r="L31" s="9">
        <f>'ПР9 подпр'!P138</f>
        <v>397166.77</v>
      </c>
      <c r="M31" s="9">
        <f>'ПР9 подпр'!Q138</f>
        <v>324192.93</v>
      </c>
      <c r="N31" s="9">
        <v>150000</v>
      </c>
      <c r="O31" s="9">
        <v>150000</v>
      </c>
      <c r="P31" s="146">
        <f t="shared" si="4"/>
        <v>81.626398401860257</v>
      </c>
    </row>
    <row r="32" spans="1:16" s="7" customFormat="1" x14ac:dyDescent="0.25">
      <c r="A32" s="180"/>
      <c r="B32" s="190"/>
      <c r="C32" s="17" t="s">
        <v>9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5">
        <v>0</v>
      </c>
      <c r="P32" s="146"/>
    </row>
    <row r="33" spans="1:16" x14ac:dyDescent="0.25">
      <c r="A33" s="180" t="s">
        <v>217</v>
      </c>
      <c r="B33" s="180" t="s">
        <v>228</v>
      </c>
      <c r="C33" s="23" t="s">
        <v>24</v>
      </c>
      <c r="D33" s="24">
        <f>D37+D36</f>
        <v>11032539.939999999</v>
      </c>
      <c r="E33" s="24">
        <f>E37+E36</f>
        <v>10874646.579999998</v>
      </c>
      <c r="F33" s="24">
        <f t="shared" ref="F33:G33" si="16">F37</f>
        <v>26235844</v>
      </c>
      <c r="G33" s="24">
        <f t="shared" si="16"/>
        <v>4069535.81</v>
      </c>
      <c r="H33" s="24">
        <f>H37+H36</f>
        <v>26740090</v>
      </c>
      <c r="I33" s="24">
        <f>I37+I36</f>
        <v>10578539.179999998</v>
      </c>
      <c r="J33" s="24">
        <f>J37+J36</f>
        <v>26223890</v>
      </c>
      <c r="K33" s="24">
        <f>K35+K36+K37+K38+K39</f>
        <v>17354087.91</v>
      </c>
      <c r="L33" s="24">
        <f>L35+L36+L37+L38+L39</f>
        <v>25711048.569999997</v>
      </c>
      <c r="M33" s="24">
        <f>M35+M36+M37+M38+M39</f>
        <v>25236172.91</v>
      </c>
      <c r="N33" s="24">
        <f>N37</f>
        <v>26763666.600000001</v>
      </c>
      <c r="O33" s="24">
        <f>O37</f>
        <v>26763666.600000001</v>
      </c>
      <c r="P33" s="25">
        <f t="shared" si="4"/>
        <v>98.153028808968585</v>
      </c>
    </row>
    <row r="34" spans="1:16" s="7" customFormat="1" x14ac:dyDescent="0.25">
      <c r="A34" s="180"/>
      <c r="B34" s="180"/>
      <c r="C34" s="17" t="s">
        <v>25</v>
      </c>
      <c r="D34" s="14"/>
      <c r="E34" s="14"/>
      <c r="F34" s="9"/>
      <c r="G34" s="9"/>
      <c r="H34" s="9"/>
      <c r="I34" s="9"/>
      <c r="J34" s="9"/>
      <c r="K34" s="9"/>
      <c r="L34" s="9"/>
      <c r="M34" s="9"/>
      <c r="N34" s="15"/>
      <c r="O34" s="15"/>
      <c r="P34" s="146"/>
    </row>
    <row r="35" spans="1:16" s="7" customFormat="1" ht="25.5" x14ac:dyDescent="0.25">
      <c r="A35" s="180"/>
      <c r="B35" s="180"/>
      <c r="C35" s="17" t="s">
        <v>8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9"/>
      <c r="L35" s="14">
        <v>0</v>
      </c>
      <c r="M35" s="9"/>
      <c r="N35" s="9">
        <v>0</v>
      </c>
      <c r="O35" s="9">
        <v>0</v>
      </c>
      <c r="P35" s="146"/>
    </row>
    <row r="36" spans="1:16" s="7" customFormat="1" x14ac:dyDescent="0.25">
      <c r="A36" s="180"/>
      <c r="B36" s="180"/>
      <c r="C36" s="17" t="s">
        <v>26</v>
      </c>
      <c r="D36" s="14">
        <f>'ПР9 подпр'!H166+'ПР9 подпр'!H167+'ПР9 подпр'!H170</f>
        <v>48000</v>
      </c>
      <c r="E36" s="14">
        <f>'ПР9 подпр'!I166+'ПР9 подпр'!I167+'ПР9 подпр'!I170</f>
        <v>48000</v>
      </c>
      <c r="F36" s="14">
        <f>'ПР9 подпр'!J166+'ПР9 подпр'!J167+'ПР9 подпр'!J170</f>
        <v>585600</v>
      </c>
      <c r="G36" s="14">
        <f>'ПР9 подпр'!K166+'ПР9 подпр'!K167+'ПР9 подпр'!K170</f>
        <v>97597.459999999992</v>
      </c>
      <c r="H36" s="14">
        <f>'ПР9 подпр'!L166+'ПР9 подпр'!L167+'ПР9 подпр'!L170</f>
        <v>585600</v>
      </c>
      <c r="I36" s="14">
        <f>'ПР9 подпр'!M166+'ПР9 подпр'!M167+'ПР9 подпр'!M170</f>
        <v>243994.37</v>
      </c>
      <c r="J36" s="14">
        <f>'ПР9 подпр'!N166+'ПР9 подпр'!N167+'ПР9 подпр'!N170</f>
        <v>585600</v>
      </c>
      <c r="K36" s="14">
        <f>'ПР9 подпр'!O166+'ПР9 подпр'!O167+'ПР9 подпр'!O170</f>
        <v>390390.25</v>
      </c>
      <c r="L36" s="14">
        <f>'ПР9 подпр'!P166+'ПР9 подпр'!P167+'ПР9 подпр'!P170+'ПР9 подпр'!P168+'ПР9 подпр'!P169</f>
        <v>1348950</v>
      </c>
      <c r="M36" s="14">
        <f>'ПР9 подпр'!Q166+'ПР9 подпр'!Q167+'ПР9 подпр'!Q170+'ПР9 подпр'!Q168+'ПР9 подпр'!Q169</f>
        <v>1348950</v>
      </c>
      <c r="N36" s="14">
        <f>'ПР9 подпр'!R166+'ПР9 подпр'!R167+'ПР9 подпр'!R170</f>
        <v>0</v>
      </c>
      <c r="O36" s="14">
        <f>'ПР9 подпр'!S166+'ПР9 подпр'!S167+'ПР9 подпр'!S170</f>
        <v>0</v>
      </c>
      <c r="P36" s="146">
        <f t="shared" si="4"/>
        <v>100</v>
      </c>
    </row>
    <row r="37" spans="1:16" s="7" customFormat="1" x14ac:dyDescent="0.25">
      <c r="A37" s="180"/>
      <c r="B37" s="180"/>
      <c r="C37" s="17" t="s">
        <v>10</v>
      </c>
      <c r="D37" s="14">
        <f>'ПР9 подпр'!H165-D36</f>
        <v>10984539.939999999</v>
      </c>
      <c r="E37" s="14">
        <f>'ПР9 подпр'!I165-E36</f>
        <v>10826646.579999998</v>
      </c>
      <c r="F37" s="14">
        <f>'ПР9 подпр'!J165-F36</f>
        <v>26235844</v>
      </c>
      <c r="G37" s="14">
        <f>'ПР9 подпр'!K165-G36</f>
        <v>4069535.81</v>
      </c>
      <c r="H37" s="14">
        <f>'ПР9 подпр'!L165-H36</f>
        <v>26154490</v>
      </c>
      <c r="I37" s="14">
        <f>'ПР9 подпр'!M165-I36</f>
        <v>10334544.809999999</v>
      </c>
      <c r="J37" s="14">
        <f>'ПР9 подпр'!N165-J36</f>
        <v>25638290</v>
      </c>
      <c r="K37" s="14">
        <f>'ПР9 подпр'!O165-K36</f>
        <v>16963697.66</v>
      </c>
      <c r="L37" s="14">
        <f>'ПР9 подпр'!P165-L36</f>
        <v>24362098.569999997</v>
      </c>
      <c r="M37" s="14">
        <f>'ПР9 подпр'!Q165-M36</f>
        <v>23887222.91</v>
      </c>
      <c r="N37" s="14">
        <f>'ПР9 подпр'!R165</f>
        <v>26763666.600000001</v>
      </c>
      <c r="O37" s="14">
        <f>'ПР9 подпр'!S165</f>
        <v>26763666.600000001</v>
      </c>
      <c r="P37" s="146">
        <f t="shared" si="4"/>
        <v>98.050760452201885</v>
      </c>
    </row>
    <row r="38" spans="1:16" s="7" customFormat="1" ht="25.5" x14ac:dyDescent="0.25">
      <c r="A38" s="180"/>
      <c r="B38" s="180"/>
      <c r="C38" s="17" t="s">
        <v>27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/>
      <c r="L38" s="9">
        <v>0</v>
      </c>
      <c r="M38" s="9"/>
      <c r="N38" s="9">
        <v>0</v>
      </c>
      <c r="O38" s="9">
        <v>0</v>
      </c>
      <c r="P38" s="146"/>
    </row>
    <row r="39" spans="1:16" s="7" customFormat="1" x14ac:dyDescent="0.25">
      <c r="A39" s="180"/>
      <c r="B39" s="180"/>
      <c r="C39" s="17" t="s">
        <v>9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/>
      <c r="L39" s="9">
        <v>0</v>
      </c>
      <c r="M39" s="9"/>
      <c r="N39" s="9">
        <v>0</v>
      </c>
      <c r="O39" s="9">
        <v>0</v>
      </c>
      <c r="P39" s="146"/>
    </row>
    <row r="40" spans="1:16" x14ac:dyDescent="0.25">
      <c r="A40" s="180" t="s">
        <v>269</v>
      </c>
      <c r="B40" s="180" t="s">
        <v>12</v>
      </c>
      <c r="C40" s="23" t="s">
        <v>24</v>
      </c>
      <c r="D40" s="24">
        <f t="shared" ref="D40:G40" si="17">D44+D43</f>
        <v>23106826.98</v>
      </c>
      <c r="E40" s="24">
        <f t="shared" si="17"/>
        <v>23026464.939999998</v>
      </c>
      <c r="F40" s="24">
        <f t="shared" si="17"/>
        <v>18670329.52</v>
      </c>
      <c r="G40" s="24">
        <f t="shared" si="17"/>
        <v>2758540.34</v>
      </c>
      <c r="H40" s="24">
        <f>H44+H43</f>
        <v>23090208.390000001</v>
      </c>
      <c r="I40" s="24">
        <f t="shared" ref="I40:O40" si="18">I44+I43</f>
        <v>7287449.5199999996</v>
      </c>
      <c r="J40" s="24">
        <f>J44+J43</f>
        <v>22977670.649999999</v>
      </c>
      <c r="K40" s="24">
        <f t="shared" si="18"/>
        <v>10946763.719999999</v>
      </c>
      <c r="L40" s="24">
        <f t="shared" si="18"/>
        <v>21759281</v>
      </c>
      <c r="M40" s="24">
        <f t="shared" si="18"/>
        <v>21126737.169999998</v>
      </c>
      <c r="N40" s="24">
        <f t="shared" si="18"/>
        <v>17594724.719999999</v>
      </c>
      <c r="O40" s="24">
        <f t="shared" si="18"/>
        <v>17594724.73</v>
      </c>
      <c r="P40" s="25">
        <f t="shared" si="4"/>
        <v>97.092992962405319</v>
      </c>
    </row>
    <row r="41" spans="1:16" s="7" customFormat="1" x14ac:dyDescent="0.25">
      <c r="A41" s="180"/>
      <c r="B41" s="180"/>
      <c r="C41" s="17" t="s">
        <v>25</v>
      </c>
      <c r="D41" s="14"/>
      <c r="E41" s="14"/>
      <c r="F41" s="9"/>
      <c r="G41" s="9"/>
      <c r="H41" s="9"/>
      <c r="I41" s="9"/>
      <c r="J41" s="9"/>
      <c r="K41" s="9"/>
      <c r="L41" s="9"/>
      <c r="M41" s="9"/>
      <c r="N41" s="15"/>
      <c r="O41" s="15"/>
      <c r="P41" s="146"/>
    </row>
    <row r="42" spans="1:16" s="7" customFormat="1" ht="25.5" x14ac:dyDescent="0.25">
      <c r="A42" s="180"/>
      <c r="B42" s="180"/>
      <c r="C42" s="17" t="s">
        <v>8</v>
      </c>
      <c r="D42" s="14">
        <v>0</v>
      </c>
      <c r="E42" s="14">
        <v>0</v>
      </c>
      <c r="F42" s="9"/>
      <c r="G42" s="9"/>
      <c r="H42" s="9">
        <v>0</v>
      </c>
      <c r="I42" s="9">
        <v>0</v>
      </c>
      <c r="J42" s="9">
        <v>0</v>
      </c>
      <c r="K42" s="9"/>
      <c r="L42" s="9">
        <v>0</v>
      </c>
      <c r="M42" s="9"/>
      <c r="N42" s="9">
        <v>0</v>
      </c>
      <c r="O42" s="9">
        <v>0</v>
      </c>
      <c r="P42" s="146"/>
    </row>
    <row r="43" spans="1:16" s="7" customFormat="1" x14ac:dyDescent="0.25">
      <c r="A43" s="180"/>
      <c r="B43" s="180"/>
      <c r="C43" s="17" t="s">
        <v>26</v>
      </c>
      <c r="D43" s="14">
        <f>'ПР9 подпр'!H196+'ПР9 подпр'!H199+'ПР9 подпр'!H200+'ПР9 подпр'!H203+'ПР9 подпр'!H204</f>
        <v>0</v>
      </c>
      <c r="E43" s="14">
        <f>'ПР9 подпр'!I196+'ПР9 подпр'!I199+'ПР9 подпр'!I200+'ПР9 подпр'!I203+'ПР9 подпр'!I204</f>
        <v>0</v>
      </c>
      <c r="F43" s="14">
        <f>'ПР9 подпр'!J196+'ПР9 подпр'!J199+'ПР9 подпр'!J200+'ПР9 подпр'!J203+'ПР9 подпр'!J204</f>
        <v>322500</v>
      </c>
      <c r="G43" s="14">
        <f>'ПР9 подпр'!K196+'ПР9 подпр'!K199+'ПР9 подпр'!K200+'ПР9 подпр'!K203+'ПР9 подпр'!K204</f>
        <v>53697.35</v>
      </c>
      <c r="H43" s="14">
        <f>'ПР9 подпр'!L196+'ПР9 подпр'!L199+'ПР9 подпр'!L200+'ПР9 подпр'!L203+'ПР9 подпр'!L204</f>
        <v>4679400</v>
      </c>
      <c r="I43" s="14">
        <f>'ПР9 подпр'!M196+'ПР9 подпр'!M199+'ПР9 подпр'!M200+'ПР9 подпр'!M203+'ПР9 подпр'!M204</f>
        <v>134365.56</v>
      </c>
      <c r="J43" s="14">
        <f>'ПР9 подпр'!N196+'ПР9 подпр'!N199+'ПР9 подпр'!N200+'ПР9 подпр'!N203+'ПР9 подпр'!N204+'ПР9 подпр'!N202+'ПР9 подпр'!N201</f>
        <v>4851650</v>
      </c>
      <c r="K43" s="14">
        <f>'ПР9 подпр'!O196+'ПР9 подпр'!O199+'ПР9 подпр'!O200+'ПР9 подпр'!O203+'ПР9 подпр'!O204+'ПР9 подпр'!O202+'ПР9 подпр'!O201</f>
        <v>302485.12</v>
      </c>
      <c r="L43" s="14">
        <f>'ПР9 подпр'!P196+'ПР9 подпр'!P199+'ПР9 подпр'!P200+'ПР9 подпр'!P203+'ПР9 подпр'!P204+'ПР9 подпр'!P202+'ПР9 подпр'!P201</f>
        <v>4851650</v>
      </c>
      <c r="M43" s="14">
        <f>'ПР9 подпр'!Q196+'ПР9 подпр'!Q199+'ПР9 подпр'!Q200+'ПР9 подпр'!Q203+'ПР9 подпр'!Q204+'ПР9 подпр'!Q202+'ПР9 подпр'!Q201</f>
        <v>4851650</v>
      </c>
      <c r="N43" s="14">
        <f>'ПР9 подпр'!R196+'ПР9 подпр'!R199+'ПР9 подпр'!R200+'ПР9 подпр'!R203+'ПР9 подпр'!R204</f>
        <v>0</v>
      </c>
      <c r="O43" s="14">
        <f>'ПР9 подпр'!S196+'ПР9 подпр'!S199+'ПР9 подпр'!S200+'ПР9 подпр'!S203+'ПР9 подпр'!S204</f>
        <v>0</v>
      </c>
      <c r="P43" s="146">
        <f t="shared" si="4"/>
        <v>100</v>
      </c>
    </row>
    <row r="44" spans="1:16" s="7" customFormat="1" x14ac:dyDescent="0.25">
      <c r="A44" s="180"/>
      <c r="B44" s="180"/>
      <c r="C44" s="17" t="s">
        <v>10</v>
      </c>
      <c r="D44" s="14">
        <f>'ПР9 подпр'!H192-D43</f>
        <v>23106826.98</v>
      </c>
      <c r="E44" s="14">
        <f>'ПР9 подпр'!I192-E43</f>
        <v>23026464.939999998</v>
      </c>
      <c r="F44" s="14">
        <f>'ПР9 подпр'!J192-F43</f>
        <v>18347829.52</v>
      </c>
      <c r="G44" s="14">
        <f>'ПР9 подпр'!K192-G43</f>
        <v>2704842.9899999998</v>
      </c>
      <c r="H44" s="14">
        <f>'ПР9 подпр'!L192-H43</f>
        <v>18410808.390000001</v>
      </c>
      <c r="I44" s="14">
        <f>'ПР9 подпр'!M192-I43</f>
        <v>7153083.96</v>
      </c>
      <c r="J44" s="14">
        <f>'ПР9 подпр'!N192-J43</f>
        <v>18126020.649999999</v>
      </c>
      <c r="K44" s="14">
        <f>'ПР9 подпр'!O192-K43</f>
        <v>10644278.6</v>
      </c>
      <c r="L44" s="14">
        <f>'ПР9 подпр'!P192-L43</f>
        <v>16907631</v>
      </c>
      <c r="M44" s="14">
        <f>'ПР9 подпр'!Q192-M43</f>
        <v>16275087.169999998</v>
      </c>
      <c r="N44" s="14">
        <f>'ПР9 подпр'!R192-N43</f>
        <v>17594724.719999999</v>
      </c>
      <c r="O44" s="14">
        <f>'ПР9 подпр'!S192-O43</f>
        <v>17594724.73</v>
      </c>
      <c r="P44" s="146">
        <f t="shared" si="4"/>
        <v>96.258826384370451</v>
      </c>
    </row>
    <row r="45" spans="1:16" s="7" customFormat="1" ht="25.5" x14ac:dyDescent="0.25">
      <c r="A45" s="180"/>
      <c r="B45" s="180"/>
      <c r="C45" s="17" t="s">
        <v>27</v>
      </c>
      <c r="D45" s="9">
        <v>0</v>
      </c>
      <c r="E45" s="9">
        <v>0</v>
      </c>
      <c r="F45" s="9"/>
      <c r="G45" s="9"/>
      <c r="H45" s="9">
        <v>0</v>
      </c>
      <c r="I45" s="9">
        <v>0</v>
      </c>
      <c r="J45" s="9">
        <v>0</v>
      </c>
      <c r="K45" s="9"/>
      <c r="L45" s="9">
        <v>0</v>
      </c>
      <c r="M45" s="9"/>
      <c r="N45" s="9">
        <v>0</v>
      </c>
      <c r="O45" s="9">
        <v>0</v>
      </c>
      <c r="P45" s="146"/>
    </row>
    <row r="46" spans="1:16" s="7" customFormat="1" x14ac:dyDescent="0.25">
      <c r="A46" s="180"/>
      <c r="B46" s="180"/>
      <c r="C46" s="17" t="s">
        <v>9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/>
      <c r="L46" s="9">
        <v>0</v>
      </c>
      <c r="M46" s="9"/>
      <c r="N46" s="9">
        <v>0</v>
      </c>
      <c r="O46" s="9">
        <v>0</v>
      </c>
      <c r="P46" s="146"/>
    </row>
    <row r="47" spans="1:16" x14ac:dyDescent="0.25">
      <c r="A47" s="1"/>
      <c r="B47" s="1"/>
      <c r="C47" s="1"/>
      <c r="D47" s="3"/>
      <c r="E47" s="3"/>
      <c r="F47" s="3"/>
      <c r="G47" s="3"/>
      <c r="H47" s="3"/>
      <c r="I47" s="1"/>
      <c r="J47" s="12"/>
      <c r="K47" s="12"/>
      <c r="L47" s="12"/>
      <c r="M47" s="12"/>
      <c r="N47" s="1"/>
      <c r="O47" s="1"/>
      <c r="P47" s="1"/>
    </row>
    <row r="48" spans="1:16" x14ac:dyDescent="0.25">
      <c r="A48" s="1"/>
      <c r="B48" s="1" t="s">
        <v>355</v>
      </c>
      <c r="C48" s="1"/>
      <c r="D48" s="3"/>
      <c r="E48" s="3"/>
      <c r="F48" s="3"/>
      <c r="G48" s="3"/>
      <c r="H48" s="3"/>
      <c r="I48" s="1"/>
      <c r="J48" s="12"/>
      <c r="K48" s="12"/>
      <c r="L48" s="12" t="s">
        <v>233</v>
      </c>
      <c r="M48" s="12"/>
      <c r="N48" s="1"/>
      <c r="O48" s="1"/>
      <c r="P48" s="1"/>
    </row>
    <row r="49" spans="1:16" x14ac:dyDescent="0.25">
      <c r="A49" s="1"/>
      <c r="B49" s="1"/>
      <c r="C49" s="1"/>
      <c r="D49" s="3"/>
      <c r="E49" s="3"/>
      <c r="F49" s="3"/>
      <c r="G49" s="3"/>
      <c r="H49" s="3"/>
      <c r="I49" s="1"/>
      <c r="J49" s="12"/>
      <c r="K49" s="12"/>
      <c r="L49" s="12"/>
      <c r="M49" s="12"/>
      <c r="N49" s="1"/>
      <c r="O49" s="1"/>
      <c r="P49" s="1"/>
    </row>
    <row r="50" spans="1:16" x14ac:dyDescent="0.25">
      <c r="A50" s="1"/>
      <c r="B50" s="1"/>
      <c r="C50" s="1"/>
      <c r="D50" s="3"/>
      <c r="E50" s="3"/>
      <c r="F50" s="3"/>
      <c r="G50" s="3"/>
      <c r="H50" s="3"/>
      <c r="I50" s="1"/>
      <c r="J50" s="12"/>
      <c r="K50" s="12"/>
      <c r="L50" s="12"/>
      <c r="M50" s="12"/>
      <c r="N50" s="1"/>
      <c r="O50" s="1"/>
      <c r="P50" s="1"/>
    </row>
  </sheetData>
  <mergeCells count="23">
    <mergeCell ref="A40:A46"/>
    <mergeCell ref="B40:B46"/>
    <mergeCell ref="F7:M9"/>
    <mergeCell ref="A12:A18"/>
    <mergeCell ref="B12:B18"/>
    <mergeCell ref="A19:A25"/>
    <mergeCell ref="B19:B25"/>
    <mergeCell ref="A26:A32"/>
    <mergeCell ref="B26:B32"/>
    <mergeCell ref="F10:G10"/>
    <mergeCell ref="A7:A11"/>
    <mergeCell ref="B7:B11"/>
    <mergeCell ref="C7:C11"/>
    <mergeCell ref="D7:E10"/>
    <mergeCell ref="A33:A39"/>
    <mergeCell ref="B33:B39"/>
    <mergeCell ref="B6:P6"/>
    <mergeCell ref="M1:P4"/>
    <mergeCell ref="P7:P9"/>
    <mergeCell ref="H10:I10"/>
    <mergeCell ref="J10:K10"/>
    <mergeCell ref="L10:M10"/>
    <mergeCell ref="N7:O10"/>
  </mergeCells>
  <pageMargins left="0.39370078740157483" right="0.39370078740157483" top="0.98425196850393704" bottom="0.39370078740157483" header="0" footer="0"/>
  <pageSetup paperSize="9" scale="57" fitToHeight="2" orientation="landscape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view="pageBreakPreview" topLeftCell="A220" zoomScaleSheetLayoutView="100" workbookViewId="0">
      <selection activeCell="C76" sqref="C76"/>
    </sheetView>
  </sheetViews>
  <sheetFormatPr defaultRowHeight="12.75" x14ac:dyDescent="0.2"/>
  <cols>
    <col min="1" max="1" width="8.42578125" style="32" customWidth="1"/>
    <col min="2" max="2" width="10.28515625" style="32" customWidth="1"/>
    <col min="3" max="3" width="28.140625" style="32" customWidth="1"/>
    <col min="4" max="4" width="8.140625" style="114" customWidth="1"/>
    <col min="5" max="5" width="6.28515625" style="115" customWidth="1"/>
    <col min="6" max="6" width="14" style="115" customWidth="1"/>
    <col min="7" max="7" width="8.5703125" style="114" customWidth="1"/>
    <col min="8" max="8" width="18.7109375" style="116" customWidth="1"/>
    <col min="9" max="9" width="17.85546875" style="32" customWidth="1"/>
    <col min="10" max="10" width="17.140625" style="76" customWidth="1"/>
    <col min="11" max="11" width="15.85546875" style="76" customWidth="1"/>
    <col min="12" max="12" width="19" style="32" customWidth="1"/>
    <col min="13" max="13" width="17.85546875" style="32" customWidth="1"/>
    <col min="14" max="14" width="18.5703125" style="32" customWidth="1"/>
    <col min="15" max="15" width="17.5703125" style="32" customWidth="1"/>
    <col min="16" max="16" width="18.5703125" style="32" customWidth="1"/>
    <col min="17" max="17" width="21.28515625" style="32" customWidth="1"/>
    <col min="18" max="19" width="18.42578125" style="32" customWidth="1"/>
    <col min="20" max="20" width="15.7109375" style="32" customWidth="1"/>
    <col min="21" max="16384" width="9.140625" style="32"/>
  </cols>
  <sheetData>
    <row r="1" spans="1:20" x14ac:dyDescent="0.2">
      <c r="A1" s="29"/>
      <c r="B1" s="29"/>
      <c r="C1" s="29"/>
      <c r="D1" s="29"/>
      <c r="E1" s="30"/>
      <c r="F1" s="29"/>
      <c r="G1" s="29"/>
      <c r="H1" s="31"/>
      <c r="I1" s="29"/>
      <c r="J1" s="29"/>
      <c r="K1" s="29"/>
      <c r="L1" s="29"/>
      <c r="M1" s="29"/>
      <c r="N1" s="29"/>
      <c r="O1" s="29"/>
      <c r="P1" s="29"/>
      <c r="Q1" s="29"/>
      <c r="R1" s="229" t="s">
        <v>384</v>
      </c>
      <c r="S1" s="229"/>
      <c r="T1" s="229"/>
    </row>
    <row r="2" spans="1:20" ht="54.75" customHeight="1" x14ac:dyDescent="0.2">
      <c r="A2" s="29"/>
      <c r="B2" s="29"/>
      <c r="C2" s="29"/>
      <c r="D2" s="29"/>
      <c r="E2" s="30"/>
      <c r="F2" s="29"/>
      <c r="G2" s="29"/>
      <c r="H2" s="31"/>
      <c r="I2" s="29"/>
      <c r="J2" s="29"/>
      <c r="K2" s="29"/>
      <c r="L2" s="29"/>
      <c r="M2" s="33"/>
      <c r="N2" s="29"/>
      <c r="O2" s="29"/>
      <c r="P2" s="29"/>
      <c r="Q2" s="29"/>
      <c r="R2" s="229"/>
      <c r="S2" s="229"/>
      <c r="T2" s="229"/>
    </row>
    <row r="3" spans="1:20" ht="28.5" customHeight="1" x14ac:dyDescent="0.2">
      <c r="A3" s="29"/>
      <c r="B3" s="29"/>
      <c r="C3" s="29"/>
      <c r="D3" s="29"/>
      <c r="E3" s="30"/>
      <c r="F3" s="29"/>
      <c r="G3" s="29"/>
      <c r="H3" s="31"/>
      <c r="I3" s="29"/>
      <c r="J3" s="29"/>
      <c r="K3" s="29"/>
      <c r="L3" s="29"/>
      <c r="M3" s="33"/>
      <c r="N3" s="29"/>
      <c r="O3" s="29"/>
      <c r="P3" s="29"/>
      <c r="Q3" s="29"/>
      <c r="R3" s="134"/>
      <c r="S3" s="134"/>
      <c r="T3" s="134"/>
    </row>
    <row r="4" spans="1:20" ht="48.75" customHeight="1" x14ac:dyDescent="0.2">
      <c r="A4" s="230" t="s">
        <v>92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34"/>
    </row>
    <row r="5" spans="1:20" ht="15.75" customHeight="1" x14ac:dyDescent="0.2">
      <c r="A5" s="234" t="s">
        <v>30</v>
      </c>
      <c r="B5" s="234" t="s">
        <v>31</v>
      </c>
      <c r="C5" s="234" t="s">
        <v>32</v>
      </c>
      <c r="D5" s="234" t="s">
        <v>4</v>
      </c>
      <c r="E5" s="234"/>
      <c r="F5" s="234"/>
      <c r="G5" s="234"/>
      <c r="H5" s="244" t="s">
        <v>33</v>
      </c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34" t="s">
        <v>234</v>
      </c>
    </row>
    <row r="6" spans="1:20" x14ac:dyDescent="0.2">
      <c r="A6" s="234"/>
      <c r="B6" s="234"/>
      <c r="C6" s="234"/>
      <c r="D6" s="248" t="s">
        <v>0</v>
      </c>
      <c r="E6" s="269" t="s">
        <v>1</v>
      </c>
      <c r="F6" s="269" t="s">
        <v>2</v>
      </c>
      <c r="G6" s="248" t="s">
        <v>3</v>
      </c>
      <c r="H6" s="245" t="s">
        <v>295</v>
      </c>
      <c r="I6" s="245"/>
      <c r="J6" s="245" t="s">
        <v>296</v>
      </c>
      <c r="K6" s="245"/>
      <c r="L6" s="245"/>
      <c r="M6" s="245"/>
      <c r="N6" s="245"/>
      <c r="O6" s="245"/>
      <c r="P6" s="245"/>
      <c r="Q6" s="245"/>
      <c r="R6" s="234" t="s">
        <v>16</v>
      </c>
      <c r="S6" s="234"/>
      <c r="T6" s="234"/>
    </row>
    <row r="7" spans="1:20" x14ac:dyDescent="0.2">
      <c r="A7" s="234"/>
      <c r="B7" s="234"/>
      <c r="C7" s="234"/>
      <c r="D7" s="248"/>
      <c r="E7" s="269"/>
      <c r="F7" s="269"/>
      <c r="G7" s="248"/>
      <c r="H7" s="245"/>
      <c r="I7" s="245"/>
      <c r="J7" s="235" t="s">
        <v>18</v>
      </c>
      <c r="K7" s="236"/>
      <c r="L7" s="234" t="s">
        <v>19</v>
      </c>
      <c r="M7" s="234"/>
      <c r="N7" s="235" t="s">
        <v>20</v>
      </c>
      <c r="O7" s="236"/>
      <c r="P7" s="234" t="s">
        <v>21</v>
      </c>
      <c r="Q7" s="234"/>
      <c r="R7" s="234"/>
      <c r="S7" s="234"/>
      <c r="T7" s="234"/>
    </row>
    <row r="8" spans="1:20" ht="82.5" customHeight="1" x14ac:dyDescent="0.2">
      <c r="A8" s="234"/>
      <c r="B8" s="234"/>
      <c r="C8" s="234"/>
      <c r="D8" s="248"/>
      <c r="E8" s="269"/>
      <c r="F8" s="269"/>
      <c r="G8" s="248"/>
      <c r="H8" s="131" t="s">
        <v>22</v>
      </c>
      <c r="I8" s="131" t="s">
        <v>23</v>
      </c>
      <c r="J8" s="131" t="s">
        <v>22</v>
      </c>
      <c r="K8" s="131" t="s">
        <v>23</v>
      </c>
      <c r="L8" s="131" t="s">
        <v>22</v>
      </c>
      <c r="M8" s="131" t="s">
        <v>23</v>
      </c>
      <c r="N8" s="131" t="s">
        <v>22</v>
      </c>
      <c r="O8" s="131" t="s">
        <v>23</v>
      </c>
      <c r="P8" s="131" t="s">
        <v>22</v>
      </c>
      <c r="Q8" s="131" t="s">
        <v>23</v>
      </c>
      <c r="R8" s="131">
        <v>2019</v>
      </c>
      <c r="S8" s="131">
        <v>2020</v>
      </c>
      <c r="T8" s="234"/>
    </row>
    <row r="9" spans="1:20" ht="30" customHeight="1" x14ac:dyDescent="0.2">
      <c r="A9" s="234" t="s">
        <v>11</v>
      </c>
      <c r="B9" s="234" t="s">
        <v>88</v>
      </c>
      <c r="C9" s="17" t="s">
        <v>179</v>
      </c>
      <c r="D9" s="35"/>
      <c r="E9" s="36"/>
      <c r="F9" s="36"/>
      <c r="G9" s="35"/>
      <c r="H9" s="37">
        <f>H11+H12</f>
        <v>132219483.41000001</v>
      </c>
      <c r="I9" s="37">
        <f t="shared" ref="I9:S9" si="0">I11+I12</f>
        <v>131511355.23</v>
      </c>
      <c r="J9" s="37">
        <f t="shared" si="0"/>
        <v>152083051.52000001</v>
      </c>
      <c r="K9" s="37">
        <f t="shared" si="0"/>
        <v>25889378.509999998</v>
      </c>
      <c r="L9" s="37">
        <f t="shared" si="0"/>
        <v>156632584.27999997</v>
      </c>
      <c r="M9" s="37">
        <f t="shared" si="0"/>
        <v>64537429.610000014</v>
      </c>
      <c r="N9" s="37">
        <f>N11+N12</f>
        <v>148985521.90000001</v>
      </c>
      <c r="O9" s="37">
        <f t="shared" si="0"/>
        <v>94837042.150000006</v>
      </c>
      <c r="P9" s="37">
        <f t="shared" si="0"/>
        <v>144639938.00999999</v>
      </c>
      <c r="Q9" s="37">
        <f>Q11+Q12</f>
        <v>140899548.80000001</v>
      </c>
      <c r="R9" s="37">
        <f t="shared" si="0"/>
        <v>125999424.68000001</v>
      </c>
      <c r="S9" s="37">
        <f t="shared" si="0"/>
        <v>189807600.69000006</v>
      </c>
      <c r="T9" s="38">
        <f>Q9/P9*100</f>
        <v>97.413999714420939</v>
      </c>
    </row>
    <row r="10" spans="1:20" ht="23.25" customHeight="1" x14ac:dyDescent="0.2">
      <c r="A10" s="234"/>
      <c r="B10" s="234"/>
      <c r="C10" s="17" t="s">
        <v>5</v>
      </c>
      <c r="D10" s="35"/>
      <c r="E10" s="36"/>
      <c r="F10" s="36"/>
      <c r="G10" s="35"/>
      <c r="H10" s="39"/>
      <c r="I10" s="39"/>
      <c r="J10" s="39"/>
      <c r="K10" s="39"/>
      <c r="L10" s="40"/>
      <c r="M10" s="40"/>
      <c r="N10" s="39"/>
      <c r="O10" s="39"/>
      <c r="P10" s="39"/>
      <c r="Q10" s="39"/>
      <c r="R10" s="14"/>
      <c r="S10" s="14"/>
      <c r="T10" s="38"/>
    </row>
    <row r="11" spans="1:20" ht="33.75" customHeight="1" x14ac:dyDescent="0.2">
      <c r="A11" s="234"/>
      <c r="B11" s="234"/>
      <c r="C11" s="17" t="s">
        <v>247</v>
      </c>
      <c r="D11" s="35"/>
      <c r="E11" s="36"/>
      <c r="F11" s="36"/>
      <c r="G11" s="35"/>
      <c r="H11" s="39">
        <f t="shared" ref="H11:S11" si="1">H15+H72+H163+H190</f>
        <v>129987090.79000001</v>
      </c>
      <c r="I11" s="39">
        <f t="shared" si="1"/>
        <v>129278962.61</v>
      </c>
      <c r="J11" s="39">
        <f t="shared" si="1"/>
        <v>134774941.52000001</v>
      </c>
      <c r="K11" s="39">
        <f t="shared" si="1"/>
        <v>25889378.509999998</v>
      </c>
      <c r="L11" s="39">
        <f t="shared" si="1"/>
        <v>137502810.45999998</v>
      </c>
      <c r="M11" s="39">
        <f t="shared" si="1"/>
        <v>64121688.860000014</v>
      </c>
      <c r="N11" s="39">
        <f t="shared" si="1"/>
        <v>142036053.22</v>
      </c>
      <c r="O11" s="39">
        <f t="shared" si="1"/>
        <v>94339737.580000013</v>
      </c>
      <c r="P11" s="39">
        <f t="shared" si="1"/>
        <v>137957239.95999998</v>
      </c>
      <c r="Q11" s="39">
        <f t="shared" si="1"/>
        <v>134240450.75</v>
      </c>
      <c r="R11" s="39">
        <f t="shared" si="1"/>
        <v>124797300.68000001</v>
      </c>
      <c r="S11" s="39">
        <f t="shared" si="1"/>
        <v>124797300.69000004</v>
      </c>
      <c r="T11" s="38">
        <f t="shared" ref="T11:T73" si="2">Q11/P11*100</f>
        <v>97.305839685486859</v>
      </c>
    </row>
    <row r="12" spans="1:20" ht="28.5" customHeight="1" x14ac:dyDescent="0.2">
      <c r="A12" s="234"/>
      <c r="B12" s="234"/>
      <c r="C12" s="17" t="s">
        <v>34</v>
      </c>
      <c r="D12" s="35"/>
      <c r="E12" s="36"/>
      <c r="F12" s="36"/>
      <c r="G12" s="35"/>
      <c r="H12" s="39">
        <f t="shared" ref="H12:S12" si="3">H16+H73+H164+H191</f>
        <v>2232392.62</v>
      </c>
      <c r="I12" s="39">
        <f t="shared" si="3"/>
        <v>2232392.62</v>
      </c>
      <c r="J12" s="39">
        <f t="shared" si="3"/>
        <v>17308110</v>
      </c>
      <c r="K12" s="39">
        <f t="shared" si="3"/>
        <v>0</v>
      </c>
      <c r="L12" s="39">
        <f t="shared" si="3"/>
        <v>19129773.82</v>
      </c>
      <c r="M12" s="39">
        <f t="shared" si="3"/>
        <v>415740.75</v>
      </c>
      <c r="N12" s="39">
        <f t="shared" si="3"/>
        <v>6949468.6799999997</v>
      </c>
      <c r="O12" s="39">
        <f t="shared" si="3"/>
        <v>497304.57</v>
      </c>
      <c r="P12" s="39">
        <f t="shared" si="3"/>
        <v>6682698.0499999998</v>
      </c>
      <c r="Q12" s="39">
        <f t="shared" si="3"/>
        <v>6659098.0499999998</v>
      </c>
      <c r="R12" s="39">
        <f t="shared" si="3"/>
        <v>1202124</v>
      </c>
      <c r="S12" s="39">
        <f t="shared" si="3"/>
        <v>65010300</v>
      </c>
      <c r="T12" s="38">
        <f t="shared" si="2"/>
        <v>99.646849224318913</v>
      </c>
    </row>
    <row r="13" spans="1:20" ht="34.5" customHeight="1" x14ac:dyDescent="0.2">
      <c r="A13" s="203" t="s">
        <v>6</v>
      </c>
      <c r="B13" s="258" t="s">
        <v>165</v>
      </c>
      <c r="C13" s="17" t="s">
        <v>179</v>
      </c>
      <c r="D13" s="35"/>
      <c r="E13" s="36"/>
      <c r="F13" s="36"/>
      <c r="G13" s="35"/>
      <c r="H13" s="41">
        <f t="shared" ref="H13:S13" si="4">H17+H46</f>
        <v>32950597.920000002</v>
      </c>
      <c r="I13" s="41">
        <f t="shared" si="4"/>
        <v>32720870.720000003</v>
      </c>
      <c r="J13" s="42">
        <f t="shared" si="4"/>
        <v>28737933</v>
      </c>
      <c r="K13" s="42">
        <f t="shared" si="4"/>
        <v>6409482.1800000006</v>
      </c>
      <c r="L13" s="43">
        <f t="shared" si="4"/>
        <v>29122137</v>
      </c>
      <c r="M13" s="43">
        <f t="shared" si="4"/>
        <v>15194576.510000002</v>
      </c>
      <c r="N13" s="41">
        <f t="shared" si="4"/>
        <v>32040056.149999999</v>
      </c>
      <c r="O13" s="41">
        <f t="shared" si="4"/>
        <v>21358340.280000001</v>
      </c>
      <c r="P13" s="41">
        <f t="shared" si="4"/>
        <v>31374029.73</v>
      </c>
      <c r="Q13" s="41">
        <f t="shared" si="4"/>
        <v>29509576.040000003</v>
      </c>
      <c r="R13" s="43">
        <f t="shared" si="4"/>
        <v>27199565.800000004</v>
      </c>
      <c r="S13" s="43">
        <f t="shared" si="4"/>
        <v>25997441.800000004</v>
      </c>
      <c r="T13" s="38">
        <f t="shared" si="2"/>
        <v>94.057334342941616</v>
      </c>
    </row>
    <row r="14" spans="1:20" ht="24.75" customHeight="1" x14ac:dyDescent="0.2">
      <c r="A14" s="204"/>
      <c r="B14" s="258"/>
      <c r="C14" s="17" t="s">
        <v>5</v>
      </c>
      <c r="D14" s="35"/>
      <c r="E14" s="36"/>
      <c r="F14" s="36"/>
      <c r="G14" s="35"/>
      <c r="H14" s="44"/>
      <c r="I14" s="44"/>
      <c r="J14" s="44"/>
      <c r="K14" s="44"/>
      <c r="L14" s="45"/>
      <c r="M14" s="45"/>
      <c r="N14" s="44"/>
      <c r="O14" s="44"/>
      <c r="P14" s="44"/>
      <c r="Q14" s="44"/>
      <c r="R14" s="44"/>
      <c r="S14" s="44"/>
      <c r="T14" s="38"/>
    </row>
    <row r="15" spans="1:20" ht="45" customHeight="1" x14ac:dyDescent="0.2">
      <c r="A15" s="204"/>
      <c r="B15" s="258"/>
      <c r="C15" s="17" t="s">
        <v>247</v>
      </c>
      <c r="D15" s="35">
        <v>445</v>
      </c>
      <c r="E15" s="36" t="s">
        <v>94</v>
      </c>
      <c r="F15" s="36"/>
      <c r="G15" s="35"/>
      <c r="H15" s="44">
        <f t="shared" ref="H15:S15" si="5">H17+H46-H16</f>
        <v>32950597.920000002</v>
      </c>
      <c r="I15" s="44">
        <f t="shared" si="5"/>
        <v>32720870.720000003</v>
      </c>
      <c r="J15" s="44">
        <f t="shared" si="5"/>
        <v>28737933</v>
      </c>
      <c r="K15" s="44">
        <f t="shared" si="5"/>
        <v>6409482.1800000006</v>
      </c>
      <c r="L15" s="44">
        <f t="shared" si="5"/>
        <v>29122137</v>
      </c>
      <c r="M15" s="44">
        <f t="shared" si="5"/>
        <v>15194576.510000002</v>
      </c>
      <c r="N15" s="44">
        <f t="shared" si="5"/>
        <v>32040056.149999999</v>
      </c>
      <c r="O15" s="44">
        <f t="shared" si="5"/>
        <v>21358340.280000001</v>
      </c>
      <c r="P15" s="44">
        <f>P17+P46-P16</f>
        <v>31374029.73</v>
      </c>
      <c r="Q15" s="44">
        <f t="shared" si="5"/>
        <v>29509576.040000003</v>
      </c>
      <c r="R15" s="44">
        <f t="shared" si="5"/>
        <v>25997441.800000004</v>
      </c>
      <c r="S15" s="44">
        <f t="shared" si="5"/>
        <v>25997441.800000004</v>
      </c>
      <c r="T15" s="38">
        <f t="shared" si="2"/>
        <v>94.057334342941616</v>
      </c>
    </row>
    <row r="16" spans="1:20" ht="34.5" customHeight="1" x14ac:dyDescent="0.2">
      <c r="A16" s="204"/>
      <c r="B16" s="258"/>
      <c r="C16" s="17" t="s">
        <v>34</v>
      </c>
      <c r="D16" s="35">
        <v>441</v>
      </c>
      <c r="E16" s="36" t="s">
        <v>94</v>
      </c>
      <c r="F16" s="36"/>
      <c r="G16" s="35"/>
      <c r="H16" s="44">
        <f t="shared" ref="H16:S16" si="6">H67+H68+H69</f>
        <v>0</v>
      </c>
      <c r="I16" s="44">
        <f t="shared" si="6"/>
        <v>0</v>
      </c>
      <c r="J16" s="44">
        <f t="shared" si="6"/>
        <v>0</v>
      </c>
      <c r="K16" s="44">
        <f t="shared" si="6"/>
        <v>0</v>
      </c>
      <c r="L16" s="44">
        <f t="shared" si="6"/>
        <v>0</v>
      </c>
      <c r="M16" s="44">
        <f t="shared" si="6"/>
        <v>0</v>
      </c>
      <c r="N16" s="44">
        <f t="shared" si="6"/>
        <v>0</v>
      </c>
      <c r="O16" s="44">
        <f t="shared" si="6"/>
        <v>0</v>
      </c>
      <c r="P16" s="44">
        <f t="shared" si="6"/>
        <v>0</v>
      </c>
      <c r="Q16" s="44">
        <f t="shared" si="6"/>
        <v>0</v>
      </c>
      <c r="R16" s="44">
        <f t="shared" si="6"/>
        <v>1202124</v>
      </c>
      <c r="S16" s="44">
        <f t="shared" si="6"/>
        <v>0</v>
      </c>
      <c r="T16" s="38"/>
    </row>
    <row r="17" spans="1:20" ht="21.75" customHeight="1" x14ac:dyDescent="0.2">
      <c r="A17" s="204"/>
      <c r="B17" s="258"/>
      <c r="C17" s="263" t="s">
        <v>114</v>
      </c>
      <c r="D17" s="264"/>
      <c r="E17" s="264"/>
      <c r="F17" s="264"/>
      <c r="G17" s="265"/>
      <c r="H17" s="42">
        <f t="shared" ref="H17:K17" si="7">SUM(H18:H32)</f>
        <v>23103913.66</v>
      </c>
      <c r="I17" s="42">
        <f t="shared" si="7"/>
        <v>22877501.260000002</v>
      </c>
      <c r="J17" s="42">
        <f t="shared" si="7"/>
        <v>22202860</v>
      </c>
      <c r="K17" s="42">
        <f t="shared" si="7"/>
        <v>4815933.6300000008</v>
      </c>
      <c r="L17" s="42">
        <f>SUM(L18:L32)</f>
        <v>22544614</v>
      </c>
      <c r="M17" s="42">
        <f t="shared" ref="M17" si="8">SUM(M18:M32)</f>
        <v>12019971.98</v>
      </c>
      <c r="N17" s="42">
        <f>SUM(N18:N32)+N45</f>
        <v>25262166.149999999</v>
      </c>
      <c r="O17" s="42">
        <f t="shared" ref="O17:S17" si="9">SUM(O18:O32)+O45</f>
        <v>17071301.310000002</v>
      </c>
      <c r="P17" s="42">
        <f>SUM(P18:P32)+P45</f>
        <v>25390873.740000002</v>
      </c>
      <c r="Q17" s="42">
        <f t="shared" si="9"/>
        <v>23538680.330000002</v>
      </c>
      <c r="R17" s="42">
        <f t="shared" si="9"/>
        <v>19956760.560000002</v>
      </c>
      <c r="S17" s="42">
        <f t="shared" si="9"/>
        <v>19956760.560000002</v>
      </c>
      <c r="T17" s="38">
        <f t="shared" si="2"/>
        <v>92.705278955871023</v>
      </c>
    </row>
    <row r="18" spans="1:20" ht="50.25" customHeight="1" x14ac:dyDescent="0.2">
      <c r="A18" s="204"/>
      <c r="B18" s="258"/>
      <c r="C18" s="130" t="s">
        <v>93</v>
      </c>
      <c r="D18" s="46"/>
      <c r="E18" s="129"/>
      <c r="F18" s="47" t="s">
        <v>95</v>
      </c>
      <c r="G18" s="48">
        <v>611</v>
      </c>
      <c r="H18" s="44">
        <v>377690</v>
      </c>
      <c r="I18" s="44">
        <v>377690</v>
      </c>
      <c r="J18" s="14">
        <v>398040</v>
      </c>
      <c r="K18" s="44">
        <v>59500</v>
      </c>
      <c r="L18" s="14">
        <f>J18</f>
        <v>398040</v>
      </c>
      <c r="M18" s="44">
        <v>267300</v>
      </c>
      <c r="N18" s="14">
        <f>L18</f>
        <v>398040</v>
      </c>
      <c r="O18" s="44">
        <v>302740</v>
      </c>
      <c r="P18" s="44">
        <v>354740</v>
      </c>
      <c r="Q18" s="44">
        <v>354740</v>
      </c>
      <c r="R18" s="44">
        <v>398040</v>
      </c>
      <c r="S18" s="44">
        <f>R18</f>
        <v>398040</v>
      </c>
      <c r="T18" s="38">
        <f t="shared" si="2"/>
        <v>100</v>
      </c>
    </row>
    <row r="19" spans="1:20" ht="17.25" customHeight="1" x14ac:dyDescent="0.2">
      <c r="A19" s="204"/>
      <c r="B19" s="258"/>
      <c r="C19" s="246" t="s">
        <v>284</v>
      </c>
      <c r="D19" s="242"/>
      <c r="E19" s="240"/>
      <c r="F19" s="47" t="s">
        <v>96</v>
      </c>
      <c r="G19" s="48">
        <v>611</v>
      </c>
      <c r="H19" s="14">
        <v>399943.69</v>
      </c>
      <c r="I19" s="14">
        <v>399943.69</v>
      </c>
      <c r="J19" s="14">
        <v>600000</v>
      </c>
      <c r="K19" s="44">
        <v>0</v>
      </c>
      <c r="L19" s="14">
        <f t="shared" ref="L19:N27" si="10">J19</f>
        <v>600000</v>
      </c>
      <c r="M19" s="44">
        <v>299037.26</v>
      </c>
      <c r="N19" s="14">
        <f t="shared" si="10"/>
        <v>600000</v>
      </c>
      <c r="O19" s="44">
        <v>299037.26</v>
      </c>
      <c r="P19" s="14">
        <v>399041.78</v>
      </c>
      <c r="Q19" s="14">
        <v>399041.78</v>
      </c>
      <c r="R19" s="44">
        <v>600000</v>
      </c>
      <c r="S19" s="44">
        <f t="shared" ref="S19:S44" si="11">R19</f>
        <v>600000</v>
      </c>
      <c r="T19" s="38">
        <f t="shared" si="2"/>
        <v>100</v>
      </c>
    </row>
    <row r="20" spans="1:20" ht="22.5" customHeight="1" x14ac:dyDescent="0.2">
      <c r="A20" s="204"/>
      <c r="B20" s="258"/>
      <c r="C20" s="247"/>
      <c r="D20" s="243"/>
      <c r="E20" s="241"/>
      <c r="F20" s="47" t="s">
        <v>96</v>
      </c>
      <c r="G20" s="48">
        <v>612</v>
      </c>
      <c r="H20" s="44">
        <v>800000</v>
      </c>
      <c r="I20" s="44">
        <v>800000</v>
      </c>
      <c r="J20" s="14">
        <v>800000</v>
      </c>
      <c r="K20" s="44">
        <v>400000</v>
      </c>
      <c r="L20" s="14">
        <f t="shared" si="10"/>
        <v>800000</v>
      </c>
      <c r="M20" s="44">
        <v>800000</v>
      </c>
      <c r="N20" s="14">
        <f t="shared" si="10"/>
        <v>800000</v>
      </c>
      <c r="O20" s="44">
        <v>800000</v>
      </c>
      <c r="P20" s="44">
        <v>800000</v>
      </c>
      <c r="Q20" s="44">
        <v>800000</v>
      </c>
      <c r="R20" s="44">
        <v>800000</v>
      </c>
      <c r="S20" s="44">
        <f t="shared" si="11"/>
        <v>800000</v>
      </c>
      <c r="T20" s="38">
        <f t="shared" si="2"/>
        <v>100</v>
      </c>
    </row>
    <row r="21" spans="1:20" ht="48.75" customHeight="1" x14ac:dyDescent="0.2">
      <c r="A21" s="204"/>
      <c r="B21" s="258"/>
      <c r="C21" s="49" t="s">
        <v>97</v>
      </c>
      <c r="D21" s="46"/>
      <c r="E21" s="137"/>
      <c r="F21" s="47" t="s">
        <v>98</v>
      </c>
      <c r="G21" s="48">
        <v>611</v>
      </c>
      <c r="H21" s="14">
        <v>350000</v>
      </c>
      <c r="I21" s="14">
        <v>350000</v>
      </c>
      <c r="J21" s="14">
        <v>376600</v>
      </c>
      <c r="K21" s="44">
        <v>52800</v>
      </c>
      <c r="L21" s="14">
        <f t="shared" si="10"/>
        <v>376600</v>
      </c>
      <c r="M21" s="44">
        <v>106126.19</v>
      </c>
      <c r="N21" s="14">
        <v>326280</v>
      </c>
      <c r="O21" s="44">
        <v>183376.1</v>
      </c>
      <c r="P21" s="14">
        <v>286045.82</v>
      </c>
      <c r="Q21" s="14">
        <v>286045.82</v>
      </c>
      <c r="R21" s="44">
        <v>376600</v>
      </c>
      <c r="S21" s="44">
        <f t="shared" si="11"/>
        <v>376600</v>
      </c>
      <c r="T21" s="38">
        <f t="shared" si="2"/>
        <v>100</v>
      </c>
    </row>
    <row r="22" spans="1:20" ht="36.75" customHeight="1" x14ac:dyDescent="0.2">
      <c r="A22" s="204"/>
      <c r="B22" s="258"/>
      <c r="C22" s="50" t="s">
        <v>99</v>
      </c>
      <c r="D22" s="46"/>
      <c r="E22" s="137"/>
      <c r="F22" s="47" t="s">
        <v>100</v>
      </c>
      <c r="G22" s="48">
        <v>611</v>
      </c>
      <c r="H22" s="44">
        <v>9590.4</v>
      </c>
      <c r="I22" s="44">
        <v>9590.4</v>
      </c>
      <c r="J22" s="14">
        <v>27000</v>
      </c>
      <c r="K22" s="44">
        <v>0</v>
      </c>
      <c r="L22" s="14">
        <f t="shared" si="10"/>
        <v>27000</v>
      </c>
      <c r="M22" s="44">
        <v>0</v>
      </c>
      <c r="N22" s="14">
        <f t="shared" si="10"/>
        <v>27000</v>
      </c>
      <c r="O22" s="44">
        <v>19180.8</v>
      </c>
      <c r="P22" s="44">
        <v>19180.8</v>
      </c>
      <c r="Q22" s="44">
        <v>19180.8</v>
      </c>
      <c r="R22" s="44">
        <v>27000</v>
      </c>
      <c r="S22" s="44">
        <v>27000</v>
      </c>
      <c r="T22" s="38">
        <f t="shared" si="2"/>
        <v>100</v>
      </c>
    </row>
    <row r="23" spans="1:20" ht="113.25" customHeight="1" x14ac:dyDescent="0.2">
      <c r="A23" s="204"/>
      <c r="B23" s="258"/>
      <c r="C23" s="51" t="s">
        <v>274</v>
      </c>
      <c r="D23" s="46">
        <v>445</v>
      </c>
      <c r="E23" s="129" t="s">
        <v>94</v>
      </c>
      <c r="F23" s="47" t="s">
        <v>200</v>
      </c>
      <c r="G23" s="48">
        <v>612</v>
      </c>
      <c r="H23" s="14">
        <v>130200</v>
      </c>
      <c r="I23" s="14">
        <v>130200</v>
      </c>
      <c r="J23" s="14">
        <f>124200+6900</f>
        <v>131100</v>
      </c>
      <c r="K23" s="44">
        <v>0</v>
      </c>
      <c r="L23" s="14">
        <f>J23+50000+300</f>
        <v>181400</v>
      </c>
      <c r="M23" s="44">
        <v>50000</v>
      </c>
      <c r="N23" s="14">
        <v>181400</v>
      </c>
      <c r="O23" s="44">
        <v>155070.26</v>
      </c>
      <c r="P23" s="14">
        <v>181400</v>
      </c>
      <c r="Q23" s="14">
        <v>181400</v>
      </c>
      <c r="R23" s="44">
        <v>131400</v>
      </c>
      <c r="S23" s="44">
        <f t="shared" si="11"/>
        <v>131400</v>
      </c>
      <c r="T23" s="38">
        <f t="shared" si="2"/>
        <v>100</v>
      </c>
    </row>
    <row r="24" spans="1:20" ht="127.5" customHeight="1" x14ac:dyDescent="0.2">
      <c r="A24" s="204"/>
      <c r="B24" s="258"/>
      <c r="C24" s="52" t="s">
        <v>285</v>
      </c>
      <c r="D24" s="138">
        <v>445</v>
      </c>
      <c r="E24" s="137" t="s">
        <v>94</v>
      </c>
      <c r="F24" s="47" t="s">
        <v>199</v>
      </c>
      <c r="G24" s="48">
        <v>612</v>
      </c>
      <c r="H24" s="44">
        <v>42000</v>
      </c>
      <c r="I24" s="44">
        <v>42000</v>
      </c>
      <c r="J24" s="14">
        <v>43800</v>
      </c>
      <c r="K24" s="44">
        <v>0</v>
      </c>
      <c r="L24" s="14">
        <f t="shared" si="10"/>
        <v>43800</v>
      </c>
      <c r="M24" s="44">
        <v>43800</v>
      </c>
      <c r="N24" s="14">
        <f t="shared" si="10"/>
        <v>43800</v>
      </c>
      <c r="O24" s="44">
        <v>43800</v>
      </c>
      <c r="P24" s="44">
        <v>43800</v>
      </c>
      <c r="Q24" s="44">
        <v>43800</v>
      </c>
      <c r="R24" s="44">
        <v>43800</v>
      </c>
      <c r="S24" s="44">
        <f t="shared" si="11"/>
        <v>43800</v>
      </c>
      <c r="T24" s="38">
        <f t="shared" si="2"/>
        <v>100</v>
      </c>
    </row>
    <row r="25" spans="1:20" ht="169.5" customHeight="1" x14ac:dyDescent="0.2">
      <c r="A25" s="204"/>
      <c r="B25" s="258"/>
      <c r="C25" s="53" t="s">
        <v>343</v>
      </c>
      <c r="D25" s="138">
        <v>445</v>
      </c>
      <c r="E25" s="129" t="s">
        <v>90</v>
      </c>
      <c r="F25" s="47" t="s">
        <v>345</v>
      </c>
      <c r="G25" s="54">
        <v>612</v>
      </c>
      <c r="H25" s="44">
        <v>0</v>
      </c>
      <c r="I25" s="44">
        <v>0</v>
      </c>
      <c r="J25" s="14">
        <v>0</v>
      </c>
      <c r="K25" s="44">
        <v>0</v>
      </c>
      <c r="L25" s="14">
        <v>0</v>
      </c>
      <c r="M25" s="44">
        <v>0</v>
      </c>
      <c r="N25" s="14">
        <v>1569834</v>
      </c>
      <c r="O25" s="44">
        <v>0</v>
      </c>
      <c r="P25" s="44">
        <v>1597035.44</v>
      </c>
      <c r="Q25" s="44">
        <v>45000</v>
      </c>
      <c r="R25" s="44">
        <v>0</v>
      </c>
      <c r="S25" s="44">
        <v>0</v>
      </c>
      <c r="T25" s="38">
        <f t="shared" si="2"/>
        <v>2.8177208140102392</v>
      </c>
    </row>
    <row r="26" spans="1:20" ht="173.25" customHeight="1" x14ac:dyDescent="0.2">
      <c r="A26" s="204"/>
      <c r="B26" s="258"/>
      <c r="C26" s="55" t="s">
        <v>344</v>
      </c>
      <c r="D26" s="138">
        <v>445</v>
      </c>
      <c r="E26" s="136" t="s">
        <v>90</v>
      </c>
      <c r="F26" s="47" t="s">
        <v>346</v>
      </c>
      <c r="G26" s="54">
        <v>612</v>
      </c>
      <c r="H26" s="44">
        <v>0</v>
      </c>
      <c r="I26" s="44">
        <v>0</v>
      </c>
      <c r="J26" s="14">
        <v>0</v>
      </c>
      <c r="K26" s="44">
        <v>0</v>
      </c>
      <c r="L26" s="14">
        <v>0</v>
      </c>
      <c r="M26" s="44">
        <v>0</v>
      </c>
      <c r="N26" s="14">
        <v>22455</v>
      </c>
      <c r="O26" s="44">
        <v>0</v>
      </c>
      <c r="P26" s="44">
        <v>22455</v>
      </c>
      <c r="Q26" s="44">
        <v>0</v>
      </c>
      <c r="R26" s="44">
        <v>0</v>
      </c>
      <c r="S26" s="44">
        <v>0</v>
      </c>
      <c r="T26" s="38">
        <f t="shared" si="2"/>
        <v>0</v>
      </c>
    </row>
    <row r="27" spans="1:20" ht="318.75" x14ac:dyDescent="0.2">
      <c r="A27" s="204"/>
      <c r="B27" s="258"/>
      <c r="C27" s="56" t="s">
        <v>356</v>
      </c>
      <c r="D27" s="46">
        <v>445</v>
      </c>
      <c r="E27" s="57" t="s">
        <v>94</v>
      </c>
      <c r="F27" s="47" t="s">
        <v>235</v>
      </c>
      <c r="G27" s="58" t="s">
        <v>112</v>
      </c>
      <c r="H27" s="14">
        <v>200000</v>
      </c>
      <c r="I27" s="14">
        <v>200000</v>
      </c>
      <c r="J27" s="14">
        <v>0</v>
      </c>
      <c r="K27" s="44">
        <v>0</v>
      </c>
      <c r="L27" s="14">
        <f t="shared" si="10"/>
        <v>0</v>
      </c>
      <c r="M27" s="44">
        <v>0</v>
      </c>
      <c r="N27" s="14">
        <f t="shared" si="10"/>
        <v>0</v>
      </c>
      <c r="O27" s="44">
        <v>0</v>
      </c>
      <c r="P27" s="14">
        <v>200000</v>
      </c>
      <c r="Q27" s="14">
        <v>200000</v>
      </c>
      <c r="R27" s="44">
        <v>0</v>
      </c>
      <c r="S27" s="44">
        <f t="shared" si="11"/>
        <v>0</v>
      </c>
      <c r="T27" s="38">
        <f t="shared" si="2"/>
        <v>100</v>
      </c>
    </row>
    <row r="28" spans="1:20" ht="127.5" x14ac:dyDescent="0.2">
      <c r="A28" s="204"/>
      <c r="B28" s="258"/>
      <c r="C28" s="56" t="s">
        <v>357</v>
      </c>
      <c r="D28" s="46">
        <v>445</v>
      </c>
      <c r="E28" s="57" t="s">
        <v>94</v>
      </c>
      <c r="F28" s="47" t="s">
        <v>252</v>
      </c>
      <c r="G28" s="58" t="s">
        <v>112</v>
      </c>
      <c r="H28" s="14">
        <v>0</v>
      </c>
      <c r="I28" s="14">
        <v>0</v>
      </c>
      <c r="J28" s="14">
        <v>331200</v>
      </c>
      <c r="K28" s="44">
        <v>55200</v>
      </c>
      <c r="L28" s="14">
        <f>J28</f>
        <v>331200</v>
      </c>
      <c r="M28" s="44">
        <v>138000</v>
      </c>
      <c r="N28" s="14">
        <f>L28</f>
        <v>331200</v>
      </c>
      <c r="O28" s="44">
        <v>220808.06</v>
      </c>
      <c r="P28" s="14">
        <v>331200</v>
      </c>
      <c r="Q28" s="14">
        <v>331200</v>
      </c>
      <c r="R28" s="44">
        <v>0</v>
      </c>
      <c r="S28" s="44">
        <v>0</v>
      </c>
      <c r="T28" s="38">
        <f t="shared" si="2"/>
        <v>100</v>
      </c>
    </row>
    <row r="29" spans="1:20" ht="140.25" x14ac:dyDescent="0.2">
      <c r="A29" s="204"/>
      <c r="B29" s="258"/>
      <c r="C29" s="56" t="s">
        <v>358</v>
      </c>
      <c r="D29" s="46">
        <v>445</v>
      </c>
      <c r="E29" s="57" t="s">
        <v>94</v>
      </c>
      <c r="F29" s="47" t="s">
        <v>253</v>
      </c>
      <c r="G29" s="58" t="s">
        <v>112</v>
      </c>
      <c r="H29" s="14">
        <v>0</v>
      </c>
      <c r="I29" s="14">
        <v>0</v>
      </c>
      <c r="J29" s="14">
        <v>2391185</v>
      </c>
      <c r="K29" s="44">
        <v>797060</v>
      </c>
      <c r="L29" s="14">
        <f t="shared" ref="L29:N44" si="12">J29</f>
        <v>2391185</v>
      </c>
      <c r="M29" s="44">
        <v>1992650</v>
      </c>
      <c r="N29" s="14">
        <v>3441185</v>
      </c>
      <c r="O29" s="44">
        <v>3016185</v>
      </c>
      <c r="P29" s="14">
        <v>5415655</v>
      </c>
      <c r="Q29" s="14">
        <v>5415655</v>
      </c>
      <c r="R29" s="44">
        <v>0</v>
      </c>
      <c r="S29" s="44">
        <v>0</v>
      </c>
      <c r="T29" s="38">
        <f t="shared" si="2"/>
        <v>100</v>
      </c>
    </row>
    <row r="30" spans="1:20" ht="114.75" x14ac:dyDescent="0.2">
      <c r="A30" s="204"/>
      <c r="B30" s="258"/>
      <c r="C30" s="56" t="s">
        <v>359</v>
      </c>
      <c r="D30" s="46">
        <v>445</v>
      </c>
      <c r="E30" s="57" t="s">
        <v>94</v>
      </c>
      <c r="F30" s="47" t="s">
        <v>203</v>
      </c>
      <c r="G30" s="58" t="s">
        <v>112</v>
      </c>
      <c r="H30" s="14">
        <v>477000</v>
      </c>
      <c r="I30" s="14">
        <v>477000</v>
      </c>
      <c r="J30" s="14">
        <v>0</v>
      </c>
      <c r="K30" s="44">
        <v>0</v>
      </c>
      <c r="L30" s="14">
        <f t="shared" si="12"/>
        <v>0</v>
      </c>
      <c r="M30" s="44">
        <v>0</v>
      </c>
      <c r="N30" s="14">
        <f t="shared" si="12"/>
        <v>0</v>
      </c>
      <c r="O30" s="44">
        <v>0</v>
      </c>
      <c r="P30" s="14">
        <v>0</v>
      </c>
      <c r="Q30" s="14">
        <v>0</v>
      </c>
      <c r="R30" s="44">
        <v>0</v>
      </c>
      <c r="S30" s="44">
        <f t="shared" si="11"/>
        <v>0</v>
      </c>
      <c r="T30" s="38"/>
    </row>
    <row r="31" spans="1:20" ht="153" customHeight="1" x14ac:dyDescent="0.2">
      <c r="A31" s="204"/>
      <c r="B31" s="258"/>
      <c r="C31" s="59" t="s">
        <v>286</v>
      </c>
      <c r="D31" s="46">
        <v>445</v>
      </c>
      <c r="E31" s="57" t="s">
        <v>94</v>
      </c>
      <c r="F31" s="47" t="s">
        <v>236</v>
      </c>
      <c r="G31" s="58" t="s">
        <v>112</v>
      </c>
      <c r="H31" s="14">
        <v>2776131</v>
      </c>
      <c r="I31" s="14">
        <v>2776131</v>
      </c>
      <c r="J31" s="14">
        <v>0</v>
      </c>
      <c r="K31" s="44">
        <v>0</v>
      </c>
      <c r="L31" s="14">
        <f t="shared" si="12"/>
        <v>0</v>
      </c>
      <c r="M31" s="44">
        <v>0</v>
      </c>
      <c r="N31" s="14">
        <f t="shared" si="12"/>
        <v>0</v>
      </c>
      <c r="O31" s="44">
        <v>0</v>
      </c>
      <c r="P31" s="14">
        <v>0</v>
      </c>
      <c r="Q31" s="14">
        <v>0</v>
      </c>
      <c r="R31" s="44">
        <v>0</v>
      </c>
      <c r="S31" s="44">
        <f t="shared" si="11"/>
        <v>0</v>
      </c>
      <c r="T31" s="38"/>
    </row>
    <row r="32" spans="1:20" ht="27" customHeight="1" x14ac:dyDescent="0.2">
      <c r="A32" s="204"/>
      <c r="B32" s="258"/>
      <c r="C32" s="249" t="s">
        <v>299</v>
      </c>
      <c r="D32" s="252">
        <v>445</v>
      </c>
      <c r="E32" s="255" t="s">
        <v>94</v>
      </c>
      <c r="F32" s="47" t="s">
        <v>101</v>
      </c>
      <c r="G32" s="58"/>
      <c r="H32" s="14">
        <f t="shared" ref="H32:S32" si="13">SUM(H33:H44)</f>
        <v>17541358.57</v>
      </c>
      <c r="I32" s="14">
        <f t="shared" si="13"/>
        <v>17314946.170000002</v>
      </c>
      <c r="J32" s="14">
        <f t="shared" si="13"/>
        <v>17103935</v>
      </c>
      <c r="K32" s="14">
        <f t="shared" si="13"/>
        <v>3451373.6300000004</v>
      </c>
      <c r="L32" s="14">
        <f t="shared" si="13"/>
        <v>17395389</v>
      </c>
      <c r="M32" s="14">
        <f t="shared" si="13"/>
        <v>8323058.5300000003</v>
      </c>
      <c r="N32" s="14">
        <f t="shared" si="13"/>
        <v>17242552.149999999</v>
      </c>
      <c r="O32" s="14">
        <f t="shared" si="13"/>
        <v>11752683.83</v>
      </c>
      <c r="P32" s="14">
        <f t="shared" si="13"/>
        <v>15461899.900000002</v>
      </c>
      <c r="Q32" s="14">
        <f t="shared" si="13"/>
        <v>15184196.930000002</v>
      </c>
      <c r="R32" s="14">
        <f t="shared" si="13"/>
        <v>17579920.560000002</v>
      </c>
      <c r="S32" s="14">
        <f t="shared" si="13"/>
        <v>17579920.560000002</v>
      </c>
      <c r="T32" s="38">
        <f t="shared" si="2"/>
        <v>98.203953124803249</v>
      </c>
    </row>
    <row r="33" spans="1:20" ht="15" customHeight="1" x14ac:dyDescent="0.2">
      <c r="A33" s="204"/>
      <c r="B33" s="258"/>
      <c r="C33" s="250"/>
      <c r="D33" s="253"/>
      <c r="E33" s="256"/>
      <c r="F33" s="129" t="s">
        <v>101</v>
      </c>
      <c r="G33" s="54">
        <v>611</v>
      </c>
      <c r="H33" s="60">
        <v>12901780.93</v>
      </c>
      <c r="I33" s="39">
        <v>12675368.529999999</v>
      </c>
      <c r="J33" s="60">
        <v>12992839</v>
      </c>
      <c r="K33" s="39">
        <v>2653964.37</v>
      </c>
      <c r="L33" s="14">
        <f t="shared" si="12"/>
        <v>12992839</v>
      </c>
      <c r="M33" s="39">
        <v>5968448.9199999999</v>
      </c>
      <c r="N33" s="14">
        <f t="shared" si="12"/>
        <v>12992839</v>
      </c>
      <c r="O33" s="39">
        <v>8857537.1899999995</v>
      </c>
      <c r="P33" s="60">
        <v>11443509</v>
      </c>
      <c r="Q33" s="39">
        <v>11195727.77</v>
      </c>
      <c r="R33" s="39">
        <v>13512624.560000001</v>
      </c>
      <c r="S33" s="44">
        <f t="shared" si="11"/>
        <v>13512624.560000001</v>
      </c>
      <c r="T33" s="38">
        <f t="shared" si="2"/>
        <v>97.83474430788668</v>
      </c>
    </row>
    <row r="34" spans="1:20" ht="15" customHeight="1" x14ac:dyDescent="0.2">
      <c r="A34" s="204"/>
      <c r="B34" s="258"/>
      <c r="C34" s="250"/>
      <c r="D34" s="253"/>
      <c r="E34" s="256"/>
      <c r="F34" s="137" t="s">
        <v>201</v>
      </c>
      <c r="G34" s="54">
        <v>611</v>
      </c>
      <c r="H34" s="60">
        <v>0</v>
      </c>
      <c r="I34" s="60">
        <v>0</v>
      </c>
      <c r="J34" s="60">
        <v>1800</v>
      </c>
      <c r="K34" s="39">
        <v>0</v>
      </c>
      <c r="L34" s="14">
        <f t="shared" si="12"/>
        <v>1800</v>
      </c>
      <c r="M34" s="39">
        <v>150</v>
      </c>
      <c r="N34" s="14">
        <f t="shared" si="12"/>
        <v>1800</v>
      </c>
      <c r="O34" s="39">
        <v>345.96</v>
      </c>
      <c r="P34" s="60">
        <v>645.96</v>
      </c>
      <c r="Q34" s="60">
        <v>645.96</v>
      </c>
      <c r="R34" s="39">
        <v>1800</v>
      </c>
      <c r="S34" s="44">
        <f t="shared" si="11"/>
        <v>1800</v>
      </c>
      <c r="T34" s="38">
        <f t="shared" si="2"/>
        <v>100</v>
      </c>
    </row>
    <row r="35" spans="1:20" ht="19.5" customHeight="1" x14ac:dyDescent="0.2">
      <c r="A35" s="204"/>
      <c r="B35" s="258"/>
      <c r="C35" s="250"/>
      <c r="D35" s="253"/>
      <c r="E35" s="256"/>
      <c r="F35" s="137" t="s">
        <v>102</v>
      </c>
      <c r="G35" s="54">
        <v>612</v>
      </c>
      <c r="H35" s="60">
        <v>350201.33</v>
      </c>
      <c r="I35" s="60">
        <v>350201.33</v>
      </c>
      <c r="J35" s="60">
        <v>576000</v>
      </c>
      <c r="K35" s="39">
        <v>0</v>
      </c>
      <c r="L35" s="14">
        <f t="shared" si="12"/>
        <v>576000</v>
      </c>
      <c r="M35" s="39">
        <v>92921.279999999999</v>
      </c>
      <c r="N35" s="14">
        <f t="shared" si="12"/>
        <v>576000</v>
      </c>
      <c r="O35" s="39">
        <v>470394.36</v>
      </c>
      <c r="P35" s="60">
        <v>569896.80000000005</v>
      </c>
      <c r="Q35" s="60">
        <v>569596.80000000005</v>
      </c>
      <c r="R35" s="39">
        <v>576000</v>
      </c>
      <c r="S35" s="44">
        <f t="shared" si="11"/>
        <v>576000</v>
      </c>
      <c r="T35" s="38">
        <f t="shared" si="2"/>
        <v>99.947358890241176</v>
      </c>
    </row>
    <row r="36" spans="1:20" ht="19.5" customHeight="1" x14ac:dyDescent="0.2">
      <c r="A36" s="204"/>
      <c r="B36" s="258"/>
      <c r="C36" s="250"/>
      <c r="D36" s="253"/>
      <c r="E36" s="256"/>
      <c r="F36" s="61" t="s">
        <v>103</v>
      </c>
      <c r="G36" s="58" t="s">
        <v>112</v>
      </c>
      <c r="H36" s="60">
        <v>182530</v>
      </c>
      <c r="I36" s="60">
        <v>182530</v>
      </c>
      <c r="J36" s="60">
        <v>161000</v>
      </c>
      <c r="K36" s="39">
        <v>20032</v>
      </c>
      <c r="L36" s="14">
        <f t="shared" si="12"/>
        <v>161000</v>
      </c>
      <c r="M36" s="39">
        <v>62948</v>
      </c>
      <c r="N36" s="14">
        <f t="shared" si="12"/>
        <v>161000</v>
      </c>
      <c r="O36" s="39">
        <v>73942</v>
      </c>
      <c r="P36" s="60">
        <v>132000</v>
      </c>
      <c r="Q36" s="60">
        <v>132000</v>
      </c>
      <c r="R36" s="39">
        <v>161000</v>
      </c>
      <c r="S36" s="44">
        <f t="shared" si="11"/>
        <v>161000</v>
      </c>
      <c r="T36" s="38">
        <f t="shared" si="2"/>
        <v>100</v>
      </c>
    </row>
    <row r="37" spans="1:20" ht="19.5" customHeight="1" x14ac:dyDescent="0.2">
      <c r="A37" s="204"/>
      <c r="B37" s="258"/>
      <c r="C37" s="250"/>
      <c r="D37" s="253"/>
      <c r="E37" s="256"/>
      <c r="F37" s="62" t="s">
        <v>104</v>
      </c>
      <c r="G37" s="58" t="s">
        <v>112</v>
      </c>
      <c r="H37" s="60">
        <v>93577.95</v>
      </c>
      <c r="I37" s="60">
        <v>93577.95</v>
      </c>
      <c r="J37" s="60">
        <v>101432</v>
      </c>
      <c r="K37" s="39">
        <v>14082.6</v>
      </c>
      <c r="L37" s="14">
        <f t="shared" si="12"/>
        <v>101432</v>
      </c>
      <c r="M37" s="39">
        <v>37678.160000000003</v>
      </c>
      <c r="N37" s="14">
        <f t="shared" si="12"/>
        <v>101432</v>
      </c>
      <c r="O37" s="39">
        <v>57841.79</v>
      </c>
      <c r="P37" s="60">
        <v>85586.67</v>
      </c>
      <c r="Q37" s="60">
        <v>85586.67</v>
      </c>
      <c r="R37" s="39">
        <v>101432</v>
      </c>
      <c r="S37" s="44">
        <f t="shared" si="11"/>
        <v>101432</v>
      </c>
      <c r="T37" s="38">
        <f t="shared" si="2"/>
        <v>100</v>
      </c>
    </row>
    <row r="38" spans="1:20" ht="19.5" customHeight="1" x14ac:dyDescent="0.2">
      <c r="A38" s="204"/>
      <c r="B38" s="258"/>
      <c r="C38" s="250"/>
      <c r="D38" s="253"/>
      <c r="E38" s="256"/>
      <c r="F38" s="62" t="s">
        <v>105</v>
      </c>
      <c r="G38" s="58" t="s">
        <v>112</v>
      </c>
      <c r="H38" s="60">
        <v>21472</v>
      </c>
      <c r="I38" s="60">
        <v>21472</v>
      </c>
      <c r="J38" s="60">
        <v>98680</v>
      </c>
      <c r="K38" s="39">
        <v>1044</v>
      </c>
      <c r="L38" s="14">
        <f t="shared" si="12"/>
        <v>98680</v>
      </c>
      <c r="M38" s="39">
        <v>18736.47</v>
      </c>
      <c r="N38" s="14">
        <v>47165.15</v>
      </c>
      <c r="O38" s="39">
        <v>18736.47</v>
      </c>
      <c r="P38" s="60">
        <v>18736.47</v>
      </c>
      <c r="Q38" s="60">
        <v>15444.2</v>
      </c>
      <c r="R38" s="39">
        <v>98680</v>
      </c>
      <c r="S38" s="44">
        <f t="shared" si="11"/>
        <v>98680</v>
      </c>
      <c r="T38" s="38">
        <f t="shared" si="2"/>
        <v>82.428547106258549</v>
      </c>
    </row>
    <row r="39" spans="1:20" ht="19.5" customHeight="1" x14ac:dyDescent="0.2">
      <c r="A39" s="204"/>
      <c r="B39" s="258"/>
      <c r="C39" s="250"/>
      <c r="D39" s="253"/>
      <c r="E39" s="256"/>
      <c r="F39" s="61" t="s">
        <v>106</v>
      </c>
      <c r="G39" s="58" t="s">
        <v>112</v>
      </c>
      <c r="H39" s="60">
        <v>1375825.16</v>
      </c>
      <c r="I39" s="60">
        <v>1375825.16</v>
      </c>
      <c r="J39" s="60">
        <v>1618366</v>
      </c>
      <c r="K39" s="39">
        <v>539121.30000000005</v>
      </c>
      <c r="L39" s="14">
        <f t="shared" si="12"/>
        <v>1618366</v>
      </c>
      <c r="M39" s="39">
        <v>911666.86</v>
      </c>
      <c r="N39" s="14">
        <f t="shared" si="12"/>
        <v>1618366</v>
      </c>
      <c r="O39" s="39">
        <v>943947.38</v>
      </c>
      <c r="P39" s="60">
        <v>1548366</v>
      </c>
      <c r="Q39" s="60">
        <v>1523973.3</v>
      </c>
      <c r="R39" s="39">
        <v>1618366</v>
      </c>
      <c r="S39" s="44">
        <f t="shared" si="11"/>
        <v>1618366</v>
      </c>
      <c r="T39" s="38">
        <f t="shared" si="2"/>
        <v>98.424616660401995</v>
      </c>
    </row>
    <row r="40" spans="1:20" ht="19.5" customHeight="1" x14ac:dyDescent="0.2">
      <c r="A40" s="204"/>
      <c r="B40" s="258"/>
      <c r="C40" s="250"/>
      <c r="D40" s="253"/>
      <c r="E40" s="256"/>
      <c r="F40" s="61" t="s">
        <v>202</v>
      </c>
      <c r="G40" s="58" t="s">
        <v>113</v>
      </c>
      <c r="H40" s="60">
        <v>539362.46</v>
      </c>
      <c r="I40" s="60">
        <v>539362.46</v>
      </c>
      <c r="J40" s="60">
        <v>0</v>
      </c>
      <c r="K40" s="39">
        <v>0</v>
      </c>
      <c r="L40" s="14">
        <v>99944</v>
      </c>
      <c r="M40" s="39">
        <v>0</v>
      </c>
      <c r="N40" s="14">
        <v>99944</v>
      </c>
      <c r="O40" s="39">
        <v>0</v>
      </c>
      <c r="P40" s="60">
        <v>99944</v>
      </c>
      <c r="Q40" s="60">
        <v>99944</v>
      </c>
      <c r="R40" s="39">
        <v>0</v>
      </c>
      <c r="S40" s="44">
        <f t="shared" si="11"/>
        <v>0</v>
      </c>
      <c r="T40" s="38">
        <f t="shared" si="2"/>
        <v>100</v>
      </c>
    </row>
    <row r="41" spans="1:20" ht="19.5" customHeight="1" x14ac:dyDescent="0.2">
      <c r="A41" s="204"/>
      <c r="B41" s="258"/>
      <c r="C41" s="250"/>
      <c r="D41" s="253"/>
      <c r="E41" s="256"/>
      <c r="F41" s="61" t="s">
        <v>107</v>
      </c>
      <c r="G41" s="58" t="s">
        <v>112</v>
      </c>
      <c r="H41" s="39">
        <v>880566.3</v>
      </c>
      <c r="I41" s="39">
        <v>880566.3</v>
      </c>
      <c r="J41" s="60">
        <v>600907</v>
      </c>
      <c r="K41" s="39">
        <v>79264.36</v>
      </c>
      <c r="L41" s="14">
        <v>669457</v>
      </c>
      <c r="M41" s="39">
        <v>269679.84000000003</v>
      </c>
      <c r="N41" s="14">
        <v>568135</v>
      </c>
      <c r="O41" s="39">
        <v>369109.68</v>
      </c>
      <c r="P41" s="39">
        <v>490135</v>
      </c>
      <c r="Q41" s="39">
        <v>488198.23</v>
      </c>
      <c r="R41" s="39">
        <v>557107</v>
      </c>
      <c r="S41" s="44">
        <f t="shared" si="11"/>
        <v>557107</v>
      </c>
      <c r="T41" s="38">
        <f t="shared" si="2"/>
        <v>99.604849684270661</v>
      </c>
    </row>
    <row r="42" spans="1:20" ht="19.5" customHeight="1" x14ac:dyDescent="0.2">
      <c r="A42" s="204"/>
      <c r="B42" s="258"/>
      <c r="C42" s="250"/>
      <c r="D42" s="253"/>
      <c r="E42" s="256"/>
      <c r="F42" s="61" t="s">
        <v>108</v>
      </c>
      <c r="G42" s="58" t="s">
        <v>112</v>
      </c>
      <c r="H42" s="39">
        <v>356000</v>
      </c>
      <c r="I42" s="39">
        <v>356000</v>
      </c>
      <c r="J42" s="60">
        <v>554000</v>
      </c>
      <c r="K42" s="39">
        <v>0</v>
      </c>
      <c r="L42" s="14">
        <v>676960</v>
      </c>
      <c r="M42" s="39">
        <v>673369</v>
      </c>
      <c r="N42" s="14">
        <v>676960</v>
      </c>
      <c r="O42" s="39">
        <v>673369</v>
      </c>
      <c r="P42" s="39">
        <v>674169</v>
      </c>
      <c r="Q42" s="39">
        <v>674169</v>
      </c>
      <c r="R42" s="39">
        <v>554000</v>
      </c>
      <c r="S42" s="44">
        <f t="shared" si="11"/>
        <v>554000</v>
      </c>
      <c r="T42" s="38">
        <f t="shared" si="2"/>
        <v>100</v>
      </c>
    </row>
    <row r="43" spans="1:20" ht="19.5" customHeight="1" x14ac:dyDescent="0.2">
      <c r="A43" s="204"/>
      <c r="B43" s="258"/>
      <c r="C43" s="250"/>
      <c r="D43" s="253"/>
      <c r="E43" s="256"/>
      <c r="F43" s="61" t="s">
        <v>109</v>
      </c>
      <c r="G43" s="58" t="s">
        <v>112</v>
      </c>
      <c r="H43" s="39">
        <v>320000</v>
      </c>
      <c r="I43" s="39">
        <v>320000</v>
      </c>
      <c r="J43" s="60">
        <v>398911</v>
      </c>
      <c r="K43" s="39">
        <v>143865</v>
      </c>
      <c r="L43" s="14">
        <f t="shared" si="12"/>
        <v>398911</v>
      </c>
      <c r="M43" s="39">
        <v>287460</v>
      </c>
      <c r="N43" s="14">
        <f t="shared" si="12"/>
        <v>398911</v>
      </c>
      <c r="O43" s="39">
        <v>287460</v>
      </c>
      <c r="P43" s="39">
        <v>398911</v>
      </c>
      <c r="Q43" s="39">
        <v>398911</v>
      </c>
      <c r="R43" s="39">
        <v>398911</v>
      </c>
      <c r="S43" s="44">
        <f t="shared" si="11"/>
        <v>398911</v>
      </c>
      <c r="T43" s="38">
        <f t="shared" si="2"/>
        <v>100</v>
      </c>
    </row>
    <row r="44" spans="1:20" ht="19.5" customHeight="1" x14ac:dyDescent="0.2">
      <c r="A44" s="204"/>
      <c r="B44" s="258"/>
      <c r="C44" s="251"/>
      <c r="D44" s="254"/>
      <c r="E44" s="257"/>
      <c r="F44" s="61" t="s">
        <v>110</v>
      </c>
      <c r="G44" s="63" t="s">
        <v>113</v>
      </c>
      <c r="H44" s="39">
        <v>520042.44</v>
      </c>
      <c r="I44" s="39">
        <v>520042.44</v>
      </c>
      <c r="J44" s="14">
        <v>0</v>
      </c>
      <c r="K44" s="39">
        <v>0</v>
      </c>
      <c r="L44" s="14">
        <f t="shared" si="12"/>
        <v>0</v>
      </c>
      <c r="M44" s="39">
        <v>0</v>
      </c>
      <c r="N44" s="14">
        <f t="shared" si="12"/>
        <v>0</v>
      </c>
      <c r="O44" s="39">
        <v>0</v>
      </c>
      <c r="P44" s="39"/>
      <c r="Q44" s="39"/>
      <c r="R44" s="39">
        <v>0</v>
      </c>
      <c r="S44" s="44">
        <f t="shared" si="11"/>
        <v>0</v>
      </c>
      <c r="T44" s="38"/>
    </row>
    <row r="45" spans="1:20" ht="19.5" customHeight="1" x14ac:dyDescent="0.2">
      <c r="A45" s="204"/>
      <c r="B45" s="258"/>
      <c r="C45" s="118" t="s">
        <v>289</v>
      </c>
      <c r="D45" s="226"/>
      <c r="E45" s="227"/>
      <c r="F45" s="227"/>
      <c r="G45" s="228"/>
      <c r="H45" s="64"/>
      <c r="I45" s="64"/>
      <c r="J45" s="64"/>
      <c r="K45" s="64"/>
      <c r="L45" s="44"/>
      <c r="M45" s="64"/>
      <c r="N45" s="44">
        <v>278420</v>
      </c>
      <c r="O45" s="64">
        <v>278420</v>
      </c>
      <c r="P45" s="64">
        <v>278420</v>
      </c>
      <c r="Q45" s="64">
        <v>278420</v>
      </c>
      <c r="R45" s="64"/>
      <c r="S45" s="64"/>
      <c r="T45" s="38">
        <f t="shared" si="2"/>
        <v>100</v>
      </c>
    </row>
    <row r="46" spans="1:20" ht="17.25" customHeight="1" x14ac:dyDescent="0.2">
      <c r="A46" s="204"/>
      <c r="B46" s="258"/>
      <c r="C46" s="266" t="s">
        <v>115</v>
      </c>
      <c r="D46" s="267"/>
      <c r="E46" s="267"/>
      <c r="F46" s="267"/>
      <c r="G46" s="268"/>
      <c r="H46" s="37">
        <f>SUM(H47:H69)</f>
        <v>9846684.2600000016</v>
      </c>
      <c r="I46" s="37">
        <f t="shared" ref="I46:S46" si="14">SUM(I47:I69)</f>
        <v>9843369.4600000009</v>
      </c>
      <c r="J46" s="37">
        <f t="shared" si="14"/>
        <v>6535073</v>
      </c>
      <c r="K46" s="37">
        <f t="shared" si="14"/>
        <v>1593548.55</v>
      </c>
      <c r="L46" s="37">
        <f t="shared" si="14"/>
        <v>6577523</v>
      </c>
      <c r="M46" s="37">
        <f t="shared" si="14"/>
        <v>3174604.5300000003</v>
      </c>
      <c r="N46" s="37">
        <f t="shared" si="14"/>
        <v>6777890</v>
      </c>
      <c r="O46" s="37">
        <f t="shared" si="14"/>
        <v>4287038.9700000007</v>
      </c>
      <c r="P46" s="37">
        <f t="shared" si="14"/>
        <v>5983155.9899999993</v>
      </c>
      <c r="Q46" s="37">
        <f t="shared" si="14"/>
        <v>5970895.71</v>
      </c>
      <c r="R46" s="37">
        <f t="shared" si="14"/>
        <v>7242805.2400000002</v>
      </c>
      <c r="S46" s="37">
        <f t="shared" si="14"/>
        <v>6040681.2400000002</v>
      </c>
      <c r="T46" s="38">
        <f t="shared" si="2"/>
        <v>99.795086739832783</v>
      </c>
    </row>
    <row r="47" spans="1:20" s="67" customFormat="1" ht="165" customHeight="1" x14ac:dyDescent="0.25">
      <c r="A47" s="204"/>
      <c r="B47" s="258"/>
      <c r="C47" s="50" t="s">
        <v>204</v>
      </c>
      <c r="D47" s="65">
        <v>445</v>
      </c>
      <c r="E47" s="66" t="s">
        <v>94</v>
      </c>
      <c r="F47" s="65" t="s">
        <v>205</v>
      </c>
      <c r="G47" s="65">
        <v>611</v>
      </c>
      <c r="H47" s="39">
        <v>158000</v>
      </c>
      <c r="I47" s="39">
        <v>158000</v>
      </c>
      <c r="J47" s="39">
        <v>0</v>
      </c>
      <c r="K47" s="39">
        <v>0</v>
      </c>
      <c r="L47" s="39">
        <f>J47</f>
        <v>0</v>
      </c>
      <c r="M47" s="39">
        <v>0</v>
      </c>
      <c r="N47" s="39">
        <f>L47</f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8"/>
    </row>
    <row r="48" spans="1:20" s="67" customFormat="1" ht="171.75" customHeight="1" x14ac:dyDescent="0.25">
      <c r="A48" s="204"/>
      <c r="B48" s="258"/>
      <c r="C48" s="49" t="s">
        <v>275</v>
      </c>
      <c r="D48" s="65">
        <v>445</v>
      </c>
      <c r="E48" s="66" t="s">
        <v>94</v>
      </c>
      <c r="F48" s="65" t="s">
        <v>237</v>
      </c>
      <c r="G48" s="65">
        <v>611</v>
      </c>
      <c r="H48" s="39">
        <v>590739</v>
      </c>
      <c r="I48" s="39">
        <v>590739</v>
      </c>
      <c r="J48" s="39">
        <v>0</v>
      </c>
      <c r="K48" s="39">
        <v>0</v>
      </c>
      <c r="L48" s="39">
        <f t="shared" ref="L48:N69" si="15">J48</f>
        <v>0</v>
      </c>
      <c r="M48" s="39">
        <v>0</v>
      </c>
      <c r="N48" s="39">
        <f t="shared" si="15"/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8"/>
    </row>
    <row r="49" spans="1:20" s="67" customFormat="1" ht="145.5" customHeight="1" x14ac:dyDescent="0.25">
      <c r="A49" s="204"/>
      <c r="B49" s="258"/>
      <c r="C49" s="49" t="s">
        <v>276</v>
      </c>
      <c r="D49" s="65">
        <v>445</v>
      </c>
      <c r="E49" s="66" t="s">
        <v>94</v>
      </c>
      <c r="F49" s="65" t="s">
        <v>254</v>
      </c>
      <c r="G49" s="65">
        <v>611</v>
      </c>
      <c r="H49" s="39">
        <v>0</v>
      </c>
      <c r="I49" s="39">
        <v>0</v>
      </c>
      <c r="J49" s="39">
        <v>76700</v>
      </c>
      <c r="K49" s="39">
        <v>12700</v>
      </c>
      <c r="L49" s="39">
        <f t="shared" si="15"/>
        <v>76700</v>
      </c>
      <c r="M49" s="39">
        <v>31900</v>
      </c>
      <c r="N49" s="39">
        <f t="shared" si="15"/>
        <v>76700</v>
      </c>
      <c r="O49" s="39">
        <v>51100</v>
      </c>
      <c r="P49" s="39">
        <v>76700</v>
      </c>
      <c r="Q49" s="39">
        <v>76700</v>
      </c>
      <c r="R49" s="39">
        <v>0</v>
      </c>
      <c r="S49" s="39">
        <v>0</v>
      </c>
      <c r="T49" s="38">
        <f t="shared" si="2"/>
        <v>100</v>
      </c>
    </row>
    <row r="50" spans="1:20" s="67" customFormat="1" ht="152.25" customHeight="1" x14ac:dyDescent="0.25">
      <c r="A50" s="204"/>
      <c r="B50" s="258"/>
      <c r="C50" s="49" t="s">
        <v>278</v>
      </c>
      <c r="D50" s="65">
        <v>445</v>
      </c>
      <c r="E50" s="66" t="s">
        <v>94</v>
      </c>
      <c r="F50" s="65" t="s">
        <v>255</v>
      </c>
      <c r="G50" s="65">
        <v>611</v>
      </c>
      <c r="H50" s="39">
        <v>0</v>
      </c>
      <c r="I50" s="39">
        <v>0</v>
      </c>
      <c r="J50" s="39">
        <v>538182</v>
      </c>
      <c r="K50" s="39">
        <v>179392</v>
      </c>
      <c r="L50" s="39">
        <f t="shared" si="15"/>
        <v>538182</v>
      </c>
      <c r="M50" s="39">
        <v>448484</v>
      </c>
      <c r="N50" s="39">
        <v>944282</v>
      </c>
      <c r="O50" s="39">
        <v>794282</v>
      </c>
      <c r="P50" s="39">
        <v>1144282</v>
      </c>
      <c r="Q50" s="39">
        <v>1144282</v>
      </c>
      <c r="R50" s="39">
        <v>0</v>
      </c>
      <c r="S50" s="39">
        <v>0</v>
      </c>
      <c r="T50" s="38">
        <f t="shared" si="2"/>
        <v>100</v>
      </c>
    </row>
    <row r="51" spans="1:20" ht="35.25" customHeight="1" x14ac:dyDescent="0.2">
      <c r="A51" s="204"/>
      <c r="B51" s="258"/>
      <c r="C51" s="68" t="s">
        <v>277</v>
      </c>
      <c r="D51" s="48">
        <v>445</v>
      </c>
      <c r="E51" s="48" t="s">
        <v>94</v>
      </c>
      <c r="F51" s="47" t="s">
        <v>116</v>
      </c>
      <c r="G51" s="48">
        <v>611</v>
      </c>
      <c r="H51" s="39">
        <v>180000</v>
      </c>
      <c r="I51" s="39">
        <v>180000</v>
      </c>
      <c r="J51" s="39">
        <v>214280</v>
      </c>
      <c r="K51" s="39">
        <v>99950</v>
      </c>
      <c r="L51" s="39">
        <f t="shared" si="15"/>
        <v>214280</v>
      </c>
      <c r="M51" s="39">
        <v>129280</v>
      </c>
      <c r="N51" s="39">
        <f t="shared" si="15"/>
        <v>214280</v>
      </c>
      <c r="O51" s="39">
        <v>129280</v>
      </c>
      <c r="P51" s="39">
        <v>129280</v>
      </c>
      <c r="Q51" s="39">
        <v>129280</v>
      </c>
      <c r="R51" s="39">
        <v>214280</v>
      </c>
      <c r="S51" s="39">
        <v>214280</v>
      </c>
      <c r="T51" s="38">
        <f t="shared" si="2"/>
        <v>100</v>
      </c>
    </row>
    <row r="52" spans="1:20" ht="37.5" customHeight="1" x14ac:dyDescent="0.2">
      <c r="A52" s="204"/>
      <c r="B52" s="258"/>
      <c r="C52" s="69" t="s">
        <v>279</v>
      </c>
      <c r="D52" s="48">
        <v>445</v>
      </c>
      <c r="E52" s="48" t="s">
        <v>94</v>
      </c>
      <c r="F52" s="47" t="s">
        <v>117</v>
      </c>
      <c r="G52" s="48">
        <v>611</v>
      </c>
      <c r="H52" s="39">
        <v>150000</v>
      </c>
      <c r="I52" s="39">
        <v>150000</v>
      </c>
      <c r="J52" s="39">
        <v>157370</v>
      </c>
      <c r="K52" s="39">
        <v>0</v>
      </c>
      <c r="L52" s="39">
        <f t="shared" si="15"/>
        <v>157370</v>
      </c>
      <c r="M52" s="39">
        <v>38740</v>
      </c>
      <c r="N52" s="39">
        <v>38740</v>
      </c>
      <c r="O52" s="39">
        <v>38740</v>
      </c>
      <c r="P52" s="39">
        <v>38740</v>
      </c>
      <c r="Q52" s="39">
        <v>38740</v>
      </c>
      <c r="R52" s="39">
        <v>157370</v>
      </c>
      <c r="S52" s="39">
        <v>157370</v>
      </c>
      <c r="T52" s="38">
        <f t="shared" si="2"/>
        <v>100</v>
      </c>
    </row>
    <row r="53" spans="1:20" ht="19.5" customHeight="1" x14ac:dyDescent="0.2">
      <c r="A53" s="204"/>
      <c r="B53" s="258"/>
      <c r="C53" s="249" t="s">
        <v>300</v>
      </c>
      <c r="D53" s="35">
        <v>445</v>
      </c>
      <c r="E53" s="36" t="s">
        <v>90</v>
      </c>
      <c r="F53" s="36" t="s">
        <v>118</v>
      </c>
      <c r="G53" s="35">
        <v>611</v>
      </c>
      <c r="H53" s="39">
        <v>3680251.72</v>
      </c>
      <c r="I53" s="39">
        <v>3680251.72</v>
      </c>
      <c r="J53" s="39">
        <v>3010456</v>
      </c>
      <c r="K53" s="39">
        <v>609625.31000000006</v>
      </c>
      <c r="L53" s="39">
        <f t="shared" si="15"/>
        <v>3010456</v>
      </c>
      <c r="M53" s="39">
        <v>1301724.69</v>
      </c>
      <c r="N53" s="39">
        <f t="shared" si="15"/>
        <v>3010456</v>
      </c>
      <c r="O53" s="39">
        <v>1860269.57</v>
      </c>
      <c r="P53" s="39">
        <v>2482956</v>
      </c>
      <c r="Q53" s="39">
        <v>2482956</v>
      </c>
      <c r="R53" s="39">
        <v>3130946.24</v>
      </c>
      <c r="S53" s="39">
        <v>3130946.24</v>
      </c>
      <c r="T53" s="38">
        <f t="shared" si="2"/>
        <v>100</v>
      </c>
    </row>
    <row r="54" spans="1:20" ht="19.5" customHeight="1" x14ac:dyDescent="0.2">
      <c r="A54" s="204"/>
      <c r="B54" s="258"/>
      <c r="C54" s="250"/>
      <c r="D54" s="35">
        <v>445</v>
      </c>
      <c r="E54" s="36" t="s">
        <v>94</v>
      </c>
      <c r="F54" s="36" t="s">
        <v>206</v>
      </c>
      <c r="G54" s="35">
        <v>611</v>
      </c>
      <c r="H54" s="39">
        <v>1567.74</v>
      </c>
      <c r="I54" s="39">
        <v>1567.74</v>
      </c>
      <c r="J54" s="39">
        <v>1800</v>
      </c>
      <c r="K54" s="39">
        <v>0</v>
      </c>
      <c r="L54" s="39">
        <f t="shared" si="15"/>
        <v>1800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1800</v>
      </c>
      <c r="S54" s="39">
        <v>1800</v>
      </c>
      <c r="T54" s="38"/>
    </row>
    <row r="55" spans="1:20" ht="19.5" customHeight="1" x14ac:dyDescent="0.2">
      <c r="A55" s="204"/>
      <c r="B55" s="258"/>
      <c r="C55" s="250"/>
      <c r="D55" s="35">
        <v>445</v>
      </c>
      <c r="E55" s="36" t="s">
        <v>90</v>
      </c>
      <c r="F55" s="36" t="s">
        <v>158</v>
      </c>
      <c r="G55" s="35">
        <v>612</v>
      </c>
      <c r="H55" s="39">
        <v>75895.740000000005</v>
      </c>
      <c r="I55" s="39">
        <v>75895.740000000005</v>
      </c>
      <c r="J55" s="39">
        <v>175000</v>
      </c>
      <c r="K55" s="39">
        <v>0</v>
      </c>
      <c r="L55" s="39">
        <f t="shared" si="15"/>
        <v>175000</v>
      </c>
      <c r="M55" s="39">
        <v>0</v>
      </c>
      <c r="N55" s="39">
        <v>25222</v>
      </c>
      <c r="O55" s="39">
        <v>25222</v>
      </c>
      <c r="P55" s="39">
        <v>25222</v>
      </c>
      <c r="Q55" s="39">
        <v>25222</v>
      </c>
      <c r="R55" s="39">
        <v>175000</v>
      </c>
      <c r="S55" s="39">
        <v>175000</v>
      </c>
      <c r="T55" s="38">
        <f t="shared" si="2"/>
        <v>100</v>
      </c>
    </row>
    <row r="56" spans="1:20" ht="19.5" customHeight="1" x14ac:dyDescent="0.2">
      <c r="A56" s="204"/>
      <c r="B56" s="258"/>
      <c r="C56" s="250"/>
      <c r="D56" s="35">
        <v>445</v>
      </c>
      <c r="E56" s="36" t="s">
        <v>90</v>
      </c>
      <c r="F56" s="36" t="s">
        <v>119</v>
      </c>
      <c r="G56" s="35">
        <v>611</v>
      </c>
      <c r="H56" s="39">
        <v>48500</v>
      </c>
      <c r="I56" s="39">
        <v>48500</v>
      </c>
      <c r="J56" s="39">
        <v>86250</v>
      </c>
      <c r="K56" s="39">
        <v>9350</v>
      </c>
      <c r="L56" s="39">
        <f t="shared" si="15"/>
        <v>86250</v>
      </c>
      <c r="M56" s="39">
        <v>37035</v>
      </c>
      <c r="N56" s="39">
        <f t="shared" si="15"/>
        <v>86250</v>
      </c>
      <c r="O56" s="39">
        <v>41850</v>
      </c>
      <c r="P56" s="39">
        <v>44685</v>
      </c>
      <c r="Q56" s="39">
        <v>44685</v>
      </c>
      <c r="R56" s="39">
        <v>86250</v>
      </c>
      <c r="S56" s="39">
        <v>86250</v>
      </c>
      <c r="T56" s="38">
        <f t="shared" si="2"/>
        <v>100</v>
      </c>
    </row>
    <row r="57" spans="1:20" ht="19.5" customHeight="1" x14ac:dyDescent="0.2">
      <c r="A57" s="204"/>
      <c r="B57" s="258"/>
      <c r="C57" s="250"/>
      <c r="D57" s="35">
        <v>445</v>
      </c>
      <c r="E57" s="36" t="s">
        <v>90</v>
      </c>
      <c r="F57" s="36" t="s">
        <v>120</v>
      </c>
      <c r="G57" s="35">
        <v>611</v>
      </c>
      <c r="H57" s="39">
        <v>114966.04</v>
      </c>
      <c r="I57" s="39">
        <v>114966.04</v>
      </c>
      <c r="J57" s="39">
        <v>119500</v>
      </c>
      <c r="K57" s="39">
        <v>17367.400000000001</v>
      </c>
      <c r="L57" s="39">
        <f t="shared" si="15"/>
        <v>119500</v>
      </c>
      <c r="M57" s="39">
        <v>37111.53</v>
      </c>
      <c r="N57" s="39">
        <f t="shared" si="15"/>
        <v>119500</v>
      </c>
      <c r="O57" s="39">
        <v>67242.02</v>
      </c>
      <c r="P57" s="39">
        <v>92415.42</v>
      </c>
      <c r="Q57" s="39">
        <v>92415.42</v>
      </c>
      <c r="R57" s="39">
        <v>119500</v>
      </c>
      <c r="S57" s="39">
        <v>119500</v>
      </c>
      <c r="T57" s="38">
        <f t="shared" si="2"/>
        <v>100</v>
      </c>
    </row>
    <row r="58" spans="1:20" ht="19.5" customHeight="1" x14ac:dyDescent="0.2">
      <c r="A58" s="204"/>
      <c r="B58" s="258"/>
      <c r="C58" s="250"/>
      <c r="D58" s="35">
        <v>445</v>
      </c>
      <c r="E58" s="36" t="s">
        <v>90</v>
      </c>
      <c r="F58" s="36" t="s">
        <v>121</v>
      </c>
      <c r="G58" s="35">
        <v>611</v>
      </c>
      <c r="H58" s="39">
        <v>75000</v>
      </c>
      <c r="I58" s="39">
        <v>75000</v>
      </c>
      <c r="J58" s="39">
        <v>75000</v>
      </c>
      <c r="K58" s="39">
        <v>0</v>
      </c>
      <c r="L58" s="39">
        <f t="shared" si="15"/>
        <v>75000</v>
      </c>
      <c r="M58" s="39">
        <v>22960.85</v>
      </c>
      <c r="N58" s="39">
        <f t="shared" si="15"/>
        <v>75000</v>
      </c>
      <c r="O58" s="39">
        <v>22960.85</v>
      </c>
      <c r="P58" s="39">
        <v>22960.85</v>
      </c>
      <c r="Q58" s="39">
        <v>21027.599999999999</v>
      </c>
      <c r="R58" s="39">
        <v>75000</v>
      </c>
      <c r="S58" s="39">
        <v>75000</v>
      </c>
      <c r="T58" s="38">
        <f t="shared" si="2"/>
        <v>91.580233310177974</v>
      </c>
    </row>
    <row r="59" spans="1:20" ht="19.5" customHeight="1" x14ac:dyDescent="0.2">
      <c r="A59" s="204"/>
      <c r="B59" s="258"/>
      <c r="C59" s="250"/>
      <c r="D59" s="35">
        <v>445</v>
      </c>
      <c r="E59" s="36" t="s">
        <v>94</v>
      </c>
      <c r="F59" s="36" t="s">
        <v>122</v>
      </c>
      <c r="G59" s="35">
        <v>611</v>
      </c>
      <c r="H59" s="39">
        <v>956245.53</v>
      </c>
      <c r="I59" s="39">
        <v>952931.05</v>
      </c>
      <c r="J59" s="39">
        <v>1137701</v>
      </c>
      <c r="K59" s="39">
        <v>367791.13</v>
      </c>
      <c r="L59" s="39">
        <f t="shared" si="15"/>
        <v>1137701</v>
      </c>
      <c r="M59" s="39">
        <v>726597.07</v>
      </c>
      <c r="N59" s="39">
        <f t="shared" si="15"/>
        <v>1137701</v>
      </c>
      <c r="O59" s="39">
        <v>772118.42</v>
      </c>
      <c r="P59" s="39">
        <v>1223636</v>
      </c>
      <c r="Q59" s="39">
        <v>1221131.1399999999</v>
      </c>
      <c r="R59" s="39">
        <v>1137701</v>
      </c>
      <c r="S59" s="39">
        <v>1137701</v>
      </c>
      <c r="T59" s="38">
        <f t="shared" si="2"/>
        <v>99.795293698452809</v>
      </c>
    </row>
    <row r="60" spans="1:20" ht="19.5" customHeight="1" x14ac:dyDescent="0.2">
      <c r="A60" s="204"/>
      <c r="B60" s="258"/>
      <c r="C60" s="250"/>
      <c r="D60" s="35">
        <v>445</v>
      </c>
      <c r="E60" s="36" t="s">
        <v>94</v>
      </c>
      <c r="F60" s="36" t="s">
        <v>207</v>
      </c>
      <c r="G60" s="35">
        <v>611</v>
      </c>
      <c r="H60" s="39">
        <v>108000</v>
      </c>
      <c r="I60" s="39">
        <v>108000</v>
      </c>
      <c r="J60" s="39">
        <v>0</v>
      </c>
      <c r="K60" s="39">
        <v>0</v>
      </c>
      <c r="L60" s="39">
        <f t="shared" si="15"/>
        <v>0</v>
      </c>
      <c r="M60" s="39">
        <v>0</v>
      </c>
      <c r="N60" s="39">
        <f t="shared" si="15"/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8"/>
    </row>
    <row r="61" spans="1:20" ht="19.5" customHeight="1" x14ac:dyDescent="0.2">
      <c r="A61" s="204"/>
      <c r="B61" s="258"/>
      <c r="C61" s="250"/>
      <c r="D61" s="35">
        <v>445</v>
      </c>
      <c r="E61" s="36" t="s">
        <v>94</v>
      </c>
      <c r="F61" s="36" t="s">
        <v>207</v>
      </c>
      <c r="G61" s="35">
        <v>612</v>
      </c>
      <c r="H61" s="39">
        <v>2263939</v>
      </c>
      <c r="I61" s="39">
        <v>2263938.7999999998</v>
      </c>
      <c r="J61" s="39">
        <v>0</v>
      </c>
      <c r="K61" s="39">
        <v>0</v>
      </c>
      <c r="L61" s="39">
        <f t="shared" si="15"/>
        <v>0</v>
      </c>
      <c r="M61" s="39">
        <v>0</v>
      </c>
      <c r="N61" s="39">
        <f t="shared" si="15"/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8"/>
    </row>
    <row r="62" spans="1:20" ht="19.5" customHeight="1" x14ac:dyDescent="0.2">
      <c r="A62" s="204"/>
      <c r="B62" s="258"/>
      <c r="C62" s="250"/>
      <c r="D62" s="35">
        <v>445</v>
      </c>
      <c r="E62" s="36" t="s">
        <v>94</v>
      </c>
      <c r="F62" s="36" t="s">
        <v>123</v>
      </c>
      <c r="G62" s="35">
        <v>611</v>
      </c>
      <c r="H62" s="39">
        <v>549073</v>
      </c>
      <c r="I62" s="39">
        <v>549072.88</v>
      </c>
      <c r="J62" s="39">
        <v>511504</v>
      </c>
      <c r="K62" s="39">
        <v>80067.710000000006</v>
      </c>
      <c r="L62" s="39">
        <v>553954</v>
      </c>
      <c r="M62" s="39">
        <v>139966.39000000001</v>
      </c>
      <c r="N62" s="39">
        <v>553954</v>
      </c>
      <c r="O62" s="39">
        <v>215575.61</v>
      </c>
      <c r="P62" s="39">
        <v>276683.71999999997</v>
      </c>
      <c r="Q62" s="39">
        <v>269938.05</v>
      </c>
      <c r="R62" s="39">
        <v>511504</v>
      </c>
      <c r="S62" s="39">
        <v>511504</v>
      </c>
      <c r="T62" s="38">
        <f t="shared" si="2"/>
        <v>97.561956301585084</v>
      </c>
    </row>
    <row r="63" spans="1:20" ht="19.5" customHeight="1" x14ac:dyDescent="0.2">
      <c r="A63" s="204"/>
      <c r="B63" s="258"/>
      <c r="C63" s="250"/>
      <c r="D63" s="35">
        <v>445</v>
      </c>
      <c r="E63" s="36" t="s">
        <v>94</v>
      </c>
      <c r="F63" s="36" t="s">
        <v>124</v>
      </c>
      <c r="G63" s="35">
        <v>612</v>
      </c>
      <c r="H63" s="39">
        <v>235591</v>
      </c>
      <c r="I63" s="39">
        <v>235591</v>
      </c>
      <c r="J63" s="39">
        <v>149100</v>
      </c>
      <c r="K63" s="39">
        <v>35075</v>
      </c>
      <c r="L63" s="39">
        <f t="shared" si="15"/>
        <v>149100</v>
      </c>
      <c r="M63" s="39">
        <v>78575</v>
      </c>
      <c r="N63" s="39">
        <v>78575</v>
      </c>
      <c r="O63" s="39">
        <v>78575</v>
      </c>
      <c r="P63" s="39">
        <v>78575</v>
      </c>
      <c r="Q63" s="39">
        <v>78575</v>
      </c>
      <c r="R63" s="39">
        <v>149100</v>
      </c>
      <c r="S63" s="39">
        <v>149100</v>
      </c>
      <c r="T63" s="38">
        <f t="shared" si="2"/>
        <v>100</v>
      </c>
    </row>
    <row r="64" spans="1:20" ht="19.5" customHeight="1" x14ac:dyDescent="0.2">
      <c r="A64" s="204"/>
      <c r="B64" s="258"/>
      <c r="C64" s="250"/>
      <c r="D64" s="35">
        <v>445</v>
      </c>
      <c r="E64" s="36" t="s">
        <v>94</v>
      </c>
      <c r="F64" s="36" t="s">
        <v>125</v>
      </c>
      <c r="G64" s="35">
        <v>611</v>
      </c>
      <c r="H64" s="39">
        <v>163261.6</v>
      </c>
      <c r="I64" s="39">
        <v>163261.6</v>
      </c>
      <c r="J64" s="39">
        <v>282230</v>
      </c>
      <c r="K64" s="39">
        <v>182230</v>
      </c>
      <c r="L64" s="39">
        <f t="shared" si="15"/>
        <v>282230</v>
      </c>
      <c r="M64" s="39">
        <v>182230</v>
      </c>
      <c r="N64" s="39">
        <f t="shared" si="15"/>
        <v>282230</v>
      </c>
      <c r="O64" s="39">
        <v>189823.5</v>
      </c>
      <c r="P64" s="39">
        <v>200030</v>
      </c>
      <c r="Q64" s="39">
        <v>198953.5</v>
      </c>
      <c r="R64" s="39">
        <v>282230</v>
      </c>
      <c r="S64" s="39">
        <v>282230</v>
      </c>
      <c r="T64" s="38">
        <f t="shared" si="2"/>
        <v>99.461830725391181</v>
      </c>
    </row>
    <row r="65" spans="1:20" ht="19.5" customHeight="1" x14ac:dyDescent="0.2">
      <c r="A65" s="204"/>
      <c r="B65" s="258"/>
      <c r="C65" s="251"/>
      <c r="D65" s="35">
        <v>445</v>
      </c>
      <c r="E65" s="36" t="s">
        <v>94</v>
      </c>
      <c r="F65" s="36" t="s">
        <v>180</v>
      </c>
      <c r="G65" s="35">
        <v>611</v>
      </c>
      <c r="H65" s="39">
        <v>98980.89</v>
      </c>
      <c r="I65" s="39">
        <v>98980.89</v>
      </c>
      <c r="J65" s="39">
        <v>0</v>
      </c>
      <c r="K65" s="39">
        <v>0</v>
      </c>
      <c r="L65" s="39">
        <f t="shared" si="15"/>
        <v>0</v>
      </c>
      <c r="M65" s="39">
        <v>0</v>
      </c>
      <c r="N65" s="39">
        <f t="shared" si="15"/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8"/>
    </row>
    <row r="66" spans="1:20" ht="210.75" customHeight="1" x14ac:dyDescent="0.2">
      <c r="A66" s="204"/>
      <c r="B66" s="132"/>
      <c r="C66" s="50" t="s">
        <v>280</v>
      </c>
      <c r="D66" s="35">
        <v>445</v>
      </c>
      <c r="E66" s="36" t="s">
        <v>94</v>
      </c>
      <c r="F66" s="36" t="s">
        <v>238</v>
      </c>
      <c r="G66" s="35">
        <v>612</v>
      </c>
      <c r="H66" s="39">
        <v>396673</v>
      </c>
      <c r="I66" s="39">
        <v>396673</v>
      </c>
      <c r="J66" s="39">
        <v>0</v>
      </c>
      <c r="K66" s="39">
        <v>0</v>
      </c>
      <c r="L66" s="39">
        <f t="shared" si="15"/>
        <v>0</v>
      </c>
      <c r="M66" s="39">
        <v>0</v>
      </c>
      <c r="N66" s="39">
        <v>135000</v>
      </c>
      <c r="O66" s="39">
        <v>0</v>
      </c>
      <c r="P66" s="39">
        <v>146990</v>
      </c>
      <c r="Q66" s="39">
        <v>146990</v>
      </c>
      <c r="R66" s="39">
        <v>0</v>
      </c>
      <c r="S66" s="39">
        <v>0</v>
      </c>
      <c r="T66" s="38">
        <f t="shared" si="2"/>
        <v>100</v>
      </c>
    </row>
    <row r="67" spans="1:20" ht="72.75" customHeight="1" x14ac:dyDescent="0.2">
      <c r="A67" s="204"/>
      <c r="B67" s="132"/>
      <c r="C67" s="127" t="s">
        <v>281</v>
      </c>
      <c r="D67" s="35">
        <v>441</v>
      </c>
      <c r="E67" s="36" t="s">
        <v>94</v>
      </c>
      <c r="F67" s="36" t="s">
        <v>360</v>
      </c>
      <c r="G67" s="35">
        <v>243</v>
      </c>
      <c r="H67" s="39">
        <v>0</v>
      </c>
      <c r="I67" s="39">
        <v>0</v>
      </c>
      <c r="J67" s="39">
        <v>0</v>
      </c>
      <c r="K67" s="39">
        <v>0</v>
      </c>
      <c r="L67" s="39">
        <f t="shared" si="15"/>
        <v>0</v>
      </c>
      <c r="M67" s="39">
        <v>0</v>
      </c>
      <c r="N67" s="39">
        <f t="shared" si="15"/>
        <v>0</v>
      </c>
      <c r="O67" s="39">
        <v>0</v>
      </c>
      <c r="P67" s="39">
        <v>0</v>
      </c>
      <c r="Q67" s="39">
        <v>0</v>
      </c>
      <c r="R67" s="39">
        <v>50000</v>
      </c>
      <c r="S67" s="39">
        <v>0</v>
      </c>
      <c r="T67" s="38"/>
    </row>
    <row r="68" spans="1:20" ht="87.75" customHeight="1" x14ac:dyDescent="0.2">
      <c r="A68" s="204"/>
      <c r="B68" s="132"/>
      <c r="C68" s="127" t="s">
        <v>282</v>
      </c>
      <c r="D68" s="35">
        <v>441</v>
      </c>
      <c r="E68" s="36" t="s">
        <v>94</v>
      </c>
      <c r="F68" s="36" t="s">
        <v>361</v>
      </c>
      <c r="G68" s="35">
        <v>243</v>
      </c>
      <c r="H68" s="39">
        <v>0</v>
      </c>
      <c r="I68" s="39">
        <v>0</v>
      </c>
      <c r="J68" s="39">
        <v>0</v>
      </c>
      <c r="K68" s="39">
        <v>0</v>
      </c>
      <c r="L68" s="39">
        <f t="shared" si="15"/>
        <v>0</v>
      </c>
      <c r="M68" s="39">
        <v>0</v>
      </c>
      <c r="N68" s="39">
        <f t="shared" si="15"/>
        <v>0</v>
      </c>
      <c r="O68" s="39">
        <v>0</v>
      </c>
      <c r="P68" s="39">
        <v>0</v>
      </c>
      <c r="Q68" s="39">
        <v>0</v>
      </c>
      <c r="R68" s="39">
        <v>100000</v>
      </c>
      <c r="S68" s="39">
        <v>0</v>
      </c>
      <c r="T68" s="38"/>
    </row>
    <row r="69" spans="1:20" ht="93" customHeight="1" x14ac:dyDescent="0.2">
      <c r="A69" s="205"/>
      <c r="B69" s="132"/>
      <c r="C69" s="70" t="s">
        <v>283</v>
      </c>
      <c r="D69" s="35">
        <v>441</v>
      </c>
      <c r="E69" s="36" t="s">
        <v>94</v>
      </c>
      <c r="F69" s="36" t="s">
        <v>256</v>
      </c>
      <c r="G69" s="35">
        <v>243</v>
      </c>
      <c r="H69" s="39">
        <v>0</v>
      </c>
      <c r="I69" s="39">
        <v>0</v>
      </c>
      <c r="J69" s="39">
        <v>0</v>
      </c>
      <c r="K69" s="39">
        <v>0</v>
      </c>
      <c r="L69" s="39">
        <f t="shared" si="15"/>
        <v>0</v>
      </c>
      <c r="M69" s="39">
        <v>0</v>
      </c>
      <c r="N69" s="39">
        <f t="shared" si="15"/>
        <v>0</v>
      </c>
      <c r="O69" s="39">
        <v>0</v>
      </c>
      <c r="P69" s="39">
        <v>0</v>
      </c>
      <c r="Q69" s="39">
        <v>0</v>
      </c>
      <c r="R69" s="39">
        <v>1052124</v>
      </c>
      <c r="S69" s="39">
        <v>0</v>
      </c>
      <c r="T69" s="38"/>
    </row>
    <row r="70" spans="1:20" ht="30.75" customHeight="1" x14ac:dyDescent="0.2">
      <c r="A70" s="203" t="s">
        <v>7</v>
      </c>
      <c r="B70" s="203" t="s">
        <v>166</v>
      </c>
      <c r="C70" s="17" t="s">
        <v>179</v>
      </c>
      <c r="D70" s="35"/>
      <c r="E70" s="36"/>
      <c r="F70" s="36"/>
      <c r="G70" s="35"/>
      <c r="H70" s="37">
        <f>H72+H73</f>
        <v>65129518.570000008</v>
      </c>
      <c r="I70" s="37">
        <f t="shared" ref="I70:S70" si="16">I72+I73</f>
        <v>64889372.99000001</v>
      </c>
      <c r="J70" s="37">
        <f t="shared" si="16"/>
        <v>77853345</v>
      </c>
      <c r="K70" s="37">
        <f t="shared" si="16"/>
        <v>12554222.719999997</v>
      </c>
      <c r="L70" s="37">
        <f>L72+L73</f>
        <v>77680148.889999986</v>
      </c>
      <c r="M70" s="37">
        <f t="shared" si="16"/>
        <v>31476864.400000013</v>
      </c>
      <c r="N70" s="37">
        <f t="shared" si="16"/>
        <v>67743905.099999994</v>
      </c>
      <c r="O70" s="37">
        <f t="shared" si="16"/>
        <v>45177850.24000001</v>
      </c>
      <c r="P70" s="37">
        <f>P72+P73</f>
        <v>65795578.709999993</v>
      </c>
      <c r="Q70" s="37">
        <f t="shared" si="16"/>
        <v>65027062.68</v>
      </c>
      <c r="R70" s="37">
        <f t="shared" si="16"/>
        <v>54441467.56000001</v>
      </c>
      <c r="S70" s="37">
        <f t="shared" si="16"/>
        <v>119451767.56000003</v>
      </c>
      <c r="T70" s="38">
        <f t="shared" si="2"/>
        <v>98.831964023924314</v>
      </c>
    </row>
    <row r="71" spans="1:20" ht="30.75" customHeight="1" x14ac:dyDescent="0.2">
      <c r="A71" s="204"/>
      <c r="B71" s="204"/>
      <c r="C71" s="17" t="s">
        <v>5</v>
      </c>
      <c r="D71" s="35"/>
      <c r="E71" s="36"/>
      <c r="F71" s="36"/>
      <c r="G71" s="35"/>
      <c r="H71" s="39"/>
      <c r="I71" s="39"/>
      <c r="J71" s="39"/>
      <c r="K71" s="39"/>
      <c r="L71" s="39"/>
      <c r="M71" s="39"/>
      <c r="N71" s="37"/>
      <c r="O71" s="39"/>
      <c r="P71" s="39"/>
      <c r="Q71" s="39"/>
      <c r="R71" s="71"/>
      <c r="S71" s="39"/>
      <c r="T71" s="38"/>
    </row>
    <row r="72" spans="1:20" ht="30.75" customHeight="1" x14ac:dyDescent="0.2">
      <c r="A72" s="204"/>
      <c r="B72" s="204"/>
      <c r="C72" s="17" t="s">
        <v>247</v>
      </c>
      <c r="D72" s="35">
        <v>445</v>
      </c>
      <c r="E72" s="36" t="s">
        <v>94</v>
      </c>
      <c r="F72" s="36"/>
      <c r="G72" s="35"/>
      <c r="H72" s="39">
        <f t="shared" ref="H72:S72" si="17">H74+H139-H73</f>
        <v>64272526.150000006</v>
      </c>
      <c r="I72" s="39">
        <f t="shared" si="17"/>
        <v>64032380.570000008</v>
      </c>
      <c r="J72" s="39">
        <f t="shared" si="17"/>
        <v>61712695</v>
      </c>
      <c r="K72" s="39">
        <f t="shared" si="17"/>
        <v>12554222.719999997</v>
      </c>
      <c r="L72" s="39">
        <f t="shared" si="17"/>
        <v>64109735.069999985</v>
      </c>
      <c r="M72" s="39">
        <f t="shared" si="17"/>
        <v>31061123.650000013</v>
      </c>
      <c r="N72" s="39">
        <f t="shared" si="17"/>
        <v>66353836.419999994</v>
      </c>
      <c r="O72" s="39">
        <f t="shared" si="17"/>
        <v>44680545.670000009</v>
      </c>
      <c r="P72" s="39">
        <f t="shared" si="17"/>
        <v>64672280.659999996</v>
      </c>
      <c r="Q72" s="39">
        <f t="shared" si="17"/>
        <v>63927364.630000003</v>
      </c>
      <c r="R72" s="39">
        <f t="shared" si="17"/>
        <v>54441467.56000001</v>
      </c>
      <c r="S72" s="39">
        <f t="shared" si="17"/>
        <v>54441467.560000032</v>
      </c>
      <c r="T72" s="38">
        <f t="shared" si="2"/>
        <v>98.848167990369433</v>
      </c>
    </row>
    <row r="73" spans="1:20" ht="30.75" customHeight="1" x14ac:dyDescent="0.2">
      <c r="A73" s="204"/>
      <c r="B73" s="204"/>
      <c r="C73" s="17" t="s">
        <v>34</v>
      </c>
      <c r="D73" s="35">
        <v>441</v>
      </c>
      <c r="E73" s="36" t="s">
        <v>94</v>
      </c>
      <c r="F73" s="36"/>
      <c r="G73" s="35"/>
      <c r="H73" s="39">
        <f t="shared" ref="H73:M73" si="18">H129+H130+H131+H132+H133+H134+H137+H135</f>
        <v>856992.42</v>
      </c>
      <c r="I73" s="39">
        <f t="shared" si="18"/>
        <v>856992.42</v>
      </c>
      <c r="J73" s="39">
        <f t="shared" si="18"/>
        <v>16140650</v>
      </c>
      <c r="K73" s="39">
        <f t="shared" si="18"/>
        <v>0</v>
      </c>
      <c r="L73" s="39">
        <f t="shared" si="18"/>
        <v>13570413.82</v>
      </c>
      <c r="M73" s="39">
        <f t="shared" si="18"/>
        <v>415740.75</v>
      </c>
      <c r="N73" s="39">
        <f>N129+N130+N131+N132+N133+N134+N137+N135+N136</f>
        <v>1390068.68</v>
      </c>
      <c r="O73" s="39">
        <f>O129+O130+O131+O132+O133+O134+O137+O135+O136</f>
        <v>497304.57</v>
      </c>
      <c r="P73" s="39">
        <f>P129+P130+P131+P132+P133+P134+P137+P135+P136</f>
        <v>1123298.05</v>
      </c>
      <c r="Q73" s="39">
        <f>Q129+Q130+Q131+Q132+Q133+Q134+Q137+Q135+Q136</f>
        <v>1099698.05</v>
      </c>
      <c r="R73" s="39">
        <f>R129+R130+R131+R132+R133+R134+R137+R135</f>
        <v>0</v>
      </c>
      <c r="S73" s="39">
        <f>S129+S130+S131+S132+S133+S134+S137+S135</f>
        <v>65010300</v>
      </c>
      <c r="T73" s="38">
        <f t="shared" si="2"/>
        <v>97.89904380231053</v>
      </c>
    </row>
    <row r="74" spans="1:20" ht="28.5" customHeight="1" x14ac:dyDescent="0.2">
      <c r="A74" s="204"/>
      <c r="B74" s="204"/>
      <c r="C74" s="260"/>
      <c r="D74" s="261"/>
      <c r="E74" s="261"/>
      <c r="F74" s="261"/>
      <c r="G74" s="262"/>
      <c r="H74" s="37">
        <f>H75+H78</f>
        <v>56498957.620000012</v>
      </c>
      <c r="I74" s="37">
        <f t="shared" ref="I74:S74" si="19">I75+I78</f>
        <v>56298531.750000007</v>
      </c>
      <c r="J74" s="37">
        <f t="shared" si="19"/>
        <v>69330514</v>
      </c>
      <c r="K74" s="37">
        <f t="shared" si="19"/>
        <v>10871900.629999997</v>
      </c>
      <c r="L74" s="37">
        <f>L75+L78</f>
        <v>68765274.889999986</v>
      </c>
      <c r="M74" s="37">
        <f t="shared" si="19"/>
        <v>26922804.480000012</v>
      </c>
      <c r="N74" s="37">
        <f>N75+N78</f>
        <v>58579031.099999987</v>
      </c>
      <c r="O74" s="37">
        <f t="shared" si="19"/>
        <v>39606025.120000005</v>
      </c>
      <c r="P74" s="37">
        <f>P75+P78</f>
        <v>57462992.639999993</v>
      </c>
      <c r="Q74" s="37">
        <f t="shared" si="19"/>
        <v>56763599.43</v>
      </c>
      <c r="R74" s="37">
        <f t="shared" si="19"/>
        <v>46194443.000000007</v>
      </c>
      <c r="S74" s="37">
        <f t="shared" si="19"/>
        <v>111204743.00000003</v>
      </c>
      <c r="T74" s="38">
        <f t="shared" ref="T74:T137" si="20">Q74/P74*100</f>
        <v>98.782880636966425</v>
      </c>
    </row>
    <row r="75" spans="1:20" ht="29.25" customHeight="1" x14ac:dyDescent="0.2">
      <c r="A75" s="204"/>
      <c r="B75" s="204"/>
      <c r="C75" s="237" t="s">
        <v>126</v>
      </c>
      <c r="D75" s="238"/>
      <c r="E75" s="238"/>
      <c r="F75" s="239"/>
      <c r="G75" s="35"/>
      <c r="H75" s="37">
        <f t="shared" ref="H75:I75" si="21">H76</f>
        <v>173753.59</v>
      </c>
      <c r="I75" s="37">
        <f t="shared" si="21"/>
        <v>173753.59</v>
      </c>
      <c r="J75" s="37">
        <f>J76+J77</f>
        <v>420000</v>
      </c>
      <c r="K75" s="37">
        <f t="shared" ref="K75:S75" si="22">K76+K77</f>
        <v>34618.03</v>
      </c>
      <c r="L75" s="37">
        <f t="shared" si="22"/>
        <v>420000</v>
      </c>
      <c r="M75" s="37">
        <f t="shared" si="22"/>
        <v>44018.03</v>
      </c>
      <c r="N75" s="37">
        <f t="shared" si="22"/>
        <v>320000</v>
      </c>
      <c r="O75" s="37">
        <f t="shared" si="22"/>
        <v>44018.03</v>
      </c>
      <c r="P75" s="37">
        <f t="shared" si="22"/>
        <v>248548.45</v>
      </c>
      <c r="Q75" s="37">
        <f t="shared" si="22"/>
        <v>223570.83000000002</v>
      </c>
      <c r="R75" s="37">
        <f t="shared" si="22"/>
        <v>420000</v>
      </c>
      <c r="S75" s="37">
        <f t="shared" si="22"/>
        <v>420000</v>
      </c>
      <c r="T75" s="38">
        <f t="shared" si="20"/>
        <v>89.950603192254874</v>
      </c>
    </row>
    <row r="76" spans="1:20" ht="80.25" customHeight="1" x14ac:dyDescent="0.2">
      <c r="A76" s="204"/>
      <c r="B76" s="204"/>
      <c r="C76" s="72" t="s">
        <v>301</v>
      </c>
      <c r="D76" s="128">
        <v>445</v>
      </c>
      <c r="E76" s="73" t="s">
        <v>94</v>
      </c>
      <c r="F76" s="74" t="s">
        <v>127</v>
      </c>
      <c r="G76" s="128">
        <v>611</v>
      </c>
      <c r="H76" s="71">
        <v>173753.59</v>
      </c>
      <c r="I76" s="39">
        <v>173753.59</v>
      </c>
      <c r="J76" s="39">
        <v>220000</v>
      </c>
      <c r="K76" s="39">
        <v>6069.58</v>
      </c>
      <c r="L76" s="39">
        <f>J76</f>
        <v>220000</v>
      </c>
      <c r="M76" s="39">
        <v>15469.58</v>
      </c>
      <c r="N76" s="39">
        <f>L76</f>
        <v>220000</v>
      </c>
      <c r="O76" s="39">
        <v>15469.58</v>
      </c>
      <c r="P76" s="39">
        <v>220000</v>
      </c>
      <c r="Q76" s="39">
        <v>195022.38</v>
      </c>
      <c r="R76" s="71">
        <v>220000</v>
      </c>
      <c r="S76" s="39">
        <v>220000</v>
      </c>
      <c r="T76" s="38">
        <f t="shared" si="20"/>
        <v>88.646536363636358</v>
      </c>
    </row>
    <row r="77" spans="1:20" ht="36" customHeight="1" x14ac:dyDescent="0.2">
      <c r="A77" s="204"/>
      <c r="B77" s="204"/>
      <c r="C77" s="75" t="s">
        <v>302</v>
      </c>
      <c r="D77" s="73">
        <v>445</v>
      </c>
      <c r="E77" s="73" t="s">
        <v>94</v>
      </c>
      <c r="F77" s="126" t="s">
        <v>262</v>
      </c>
      <c r="G77" s="128">
        <v>611</v>
      </c>
      <c r="H77" s="44">
        <v>0</v>
      </c>
      <c r="I77" s="44">
        <v>0</v>
      </c>
      <c r="J77" s="39">
        <v>200000</v>
      </c>
      <c r="K77" s="44">
        <v>28548.45</v>
      </c>
      <c r="L77" s="39">
        <f>J77</f>
        <v>200000</v>
      </c>
      <c r="M77" s="44">
        <v>28548.45</v>
      </c>
      <c r="N77" s="39">
        <v>100000</v>
      </c>
      <c r="O77" s="44">
        <v>28548.45</v>
      </c>
      <c r="P77" s="44">
        <v>28548.45</v>
      </c>
      <c r="Q77" s="44">
        <v>28548.45</v>
      </c>
      <c r="R77" s="39">
        <v>200000</v>
      </c>
      <c r="S77" s="39">
        <v>200000</v>
      </c>
      <c r="T77" s="38">
        <f t="shared" si="20"/>
        <v>100</v>
      </c>
    </row>
    <row r="78" spans="1:20" ht="29.25" customHeight="1" x14ac:dyDescent="0.2">
      <c r="A78" s="204"/>
      <c r="B78" s="204"/>
      <c r="C78" s="263" t="s">
        <v>128</v>
      </c>
      <c r="D78" s="264"/>
      <c r="E78" s="264"/>
      <c r="F78" s="264"/>
      <c r="G78" s="265"/>
      <c r="H78" s="37">
        <f t="shared" ref="H78:O78" si="23">SUM(H79:H137)-H114</f>
        <v>56325204.030000009</v>
      </c>
      <c r="I78" s="37">
        <f t="shared" si="23"/>
        <v>56124778.160000004</v>
      </c>
      <c r="J78" s="37">
        <f t="shared" si="23"/>
        <v>68910514</v>
      </c>
      <c r="K78" s="37">
        <f t="shared" si="23"/>
        <v>10837282.599999998</v>
      </c>
      <c r="L78" s="37">
        <f t="shared" si="23"/>
        <v>68345274.889999986</v>
      </c>
      <c r="M78" s="37">
        <f t="shared" si="23"/>
        <v>26878786.45000001</v>
      </c>
      <c r="N78" s="37">
        <f t="shared" si="23"/>
        <v>58259031.099999987</v>
      </c>
      <c r="O78" s="37">
        <f t="shared" si="23"/>
        <v>39562007.090000004</v>
      </c>
      <c r="P78" s="37">
        <f>SUM(P79:P138)-P114</f>
        <v>57214444.18999999</v>
      </c>
      <c r="Q78" s="37">
        <f>SUM(Q79:Q138)-Q114</f>
        <v>56540028.600000001</v>
      </c>
      <c r="R78" s="37">
        <f>SUM(R79:R137)-R114</f>
        <v>45774443.000000007</v>
      </c>
      <c r="S78" s="37">
        <f>SUM(S79:S137)-S114</f>
        <v>110784743.00000003</v>
      </c>
      <c r="T78" s="38">
        <f t="shared" si="20"/>
        <v>98.821249424777491</v>
      </c>
    </row>
    <row r="79" spans="1:20" s="76" customFormat="1" ht="72.75" customHeight="1" x14ac:dyDescent="0.2">
      <c r="A79" s="204"/>
      <c r="B79" s="204"/>
      <c r="C79" s="75" t="s">
        <v>303</v>
      </c>
      <c r="D79" s="73">
        <v>445</v>
      </c>
      <c r="E79" s="73" t="s">
        <v>94</v>
      </c>
      <c r="F79" s="126" t="s">
        <v>260</v>
      </c>
      <c r="G79" s="128">
        <v>611</v>
      </c>
      <c r="H79" s="44">
        <v>0</v>
      </c>
      <c r="I79" s="44">
        <v>0</v>
      </c>
      <c r="J79" s="39">
        <v>125000</v>
      </c>
      <c r="K79" s="44">
        <v>0</v>
      </c>
      <c r="L79" s="44">
        <v>121627.18</v>
      </c>
      <c r="M79" s="44">
        <v>121627.18</v>
      </c>
      <c r="N79" s="44">
        <v>121627.18</v>
      </c>
      <c r="O79" s="44">
        <v>121627.18</v>
      </c>
      <c r="P79" s="44">
        <v>121627.18</v>
      </c>
      <c r="Q79" s="44">
        <v>121627.18</v>
      </c>
      <c r="R79" s="39">
        <v>125000</v>
      </c>
      <c r="S79" s="39">
        <v>125000</v>
      </c>
      <c r="T79" s="38">
        <f t="shared" si="20"/>
        <v>100</v>
      </c>
    </row>
    <row r="80" spans="1:20" s="76" customFormat="1" ht="34.5" customHeight="1" x14ac:dyDescent="0.2">
      <c r="A80" s="204"/>
      <c r="B80" s="204"/>
      <c r="C80" s="75" t="s">
        <v>304</v>
      </c>
      <c r="D80" s="73">
        <v>445</v>
      </c>
      <c r="E80" s="73" t="s">
        <v>94</v>
      </c>
      <c r="F80" s="126" t="s">
        <v>261</v>
      </c>
      <c r="G80" s="128">
        <v>611</v>
      </c>
      <c r="H80" s="44">
        <v>0</v>
      </c>
      <c r="I80" s="44">
        <v>0</v>
      </c>
      <c r="J80" s="39">
        <v>266950</v>
      </c>
      <c r="K80" s="44">
        <v>0</v>
      </c>
      <c r="L80" s="44">
        <f t="shared" ref="L80:N134" si="24">J80</f>
        <v>266950</v>
      </c>
      <c r="M80" s="44">
        <v>0</v>
      </c>
      <c r="N80" s="44">
        <v>166950</v>
      </c>
      <c r="O80" s="44">
        <v>76950</v>
      </c>
      <c r="P80" s="44">
        <v>163542</v>
      </c>
      <c r="Q80" s="44">
        <v>163542</v>
      </c>
      <c r="R80" s="39">
        <v>266950</v>
      </c>
      <c r="S80" s="39">
        <v>266950</v>
      </c>
      <c r="T80" s="38">
        <f t="shared" si="20"/>
        <v>100</v>
      </c>
    </row>
    <row r="81" spans="1:20" s="76" customFormat="1" ht="46.5" customHeight="1" x14ac:dyDescent="0.2">
      <c r="A81" s="204"/>
      <c r="B81" s="204"/>
      <c r="C81" s="75" t="s">
        <v>305</v>
      </c>
      <c r="D81" s="73">
        <v>445</v>
      </c>
      <c r="E81" s="73" t="s">
        <v>94</v>
      </c>
      <c r="F81" s="126" t="s">
        <v>263</v>
      </c>
      <c r="G81" s="128">
        <v>611</v>
      </c>
      <c r="H81" s="44">
        <v>0</v>
      </c>
      <c r="I81" s="44">
        <v>0</v>
      </c>
      <c r="J81" s="39">
        <v>135000</v>
      </c>
      <c r="K81" s="44">
        <v>0</v>
      </c>
      <c r="L81" s="44">
        <f t="shared" si="24"/>
        <v>135000</v>
      </c>
      <c r="M81" s="44">
        <v>0</v>
      </c>
      <c r="N81" s="44">
        <f t="shared" si="24"/>
        <v>135000</v>
      </c>
      <c r="O81" s="44">
        <v>0</v>
      </c>
      <c r="P81" s="44">
        <v>90964.88</v>
      </c>
      <c r="Q81" s="44">
        <v>90964.88</v>
      </c>
      <c r="R81" s="39">
        <v>135000</v>
      </c>
      <c r="S81" s="39">
        <v>135000</v>
      </c>
      <c r="T81" s="38">
        <f t="shared" si="20"/>
        <v>100</v>
      </c>
    </row>
    <row r="82" spans="1:20" ht="35.25" customHeight="1" x14ac:dyDescent="0.2">
      <c r="A82" s="204"/>
      <c r="B82" s="204"/>
      <c r="C82" s="77" t="s">
        <v>306</v>
      </c>
      <c r="D82" s="73">
        <v>445</v>
      </c>
      <c r="E82" s="73" t="s">
        <v>94</v>
      </c>
      <c r="F82" s="126" t="s">
        <v>129</v>
      </c>
      <c r="G82" s="128">
        <v>611</v>
      </c>
      <c r="H82" s="78">
        <v>68887.740000000005</v>
      </c>
      <c r="I82" s="79">
        <v>68887.740000000005</v>
      </c>
      <c r="J82" s="39">
        <v>120000</v>
      </c>
      <c r="K82" s="44">
        <v>0</v>
      </c>
      <c r="L82" s="44">
        <f t="shared" si="24"/>
        <v>120000</v>
      </c>
      <c r="M82" s="44">
        <v>94322.62</v>
      </c>
      <c r="N82" s="44">
        <v>94322.62</v>
      </c>
      <c r="O82" s="44">
        <v>94322.62</v>
      </c>
      <c r="P82" s="44">
        <v>94322.62</v>
      </c>
      <c r="Q82" s="44">
        <v>94322.62</v>
      </c>
      <c r="R82" s="78">
        <v>120000</v>
      </c>
      <c r="S82" s="79">
        <v>120000</v>
      </c>
      <c r="T82" s="38">
        <f t="shared" si="20"/>
        <v>100</v>
      </c>
    </row>
    <row r="83" spans="1:20" ht="27.75" customHeight="1" x14ac:dyDescent="0.2">
      <c r="A83" s="204"/>
      <c r="B83" s="204"/>
      <c r="C83" s="191" t="s">
        <v>307</v>
      </c>
      <c r="D83" s="222">
        <v>445</v>
      </c>
      <c r="E83" s="224" t="s">
        <v>94</v>
      </c>
      <c r="F83" s="224" t="s">
        <v>130</v>
      </c>
      <c r="G83" s="128">
        <v>611</v>
      </c>
      <c r="H83" s="78">
        <v>68718.149999999994</v>
      </c>
      <c r="I83" s="79">
        <v>68718.149999999994</v>
      </c>
      <c r="J83" s="44">
        <v>124999.96</v>
      </c>
      <c r="K83" s="44">
        <v>0</v>
      </c>
      <c r="L83" s="44">
        <v>48888.53</v>
      </c>
      <c r="M83" s="44">
        <v>48888.53</v>
      </c>
      <c r="N83" s="44">
        <v>48888.53</v>
      </c>
      <c r="O83" s="44">
        <v>48888.53</v>
      </c>
      <c r="P83" s="44">
        <v>48888.53</v>
      </c>
      <c r="Q83" s="44">
        <v>48888.53</v>
      </c>
      <c r="R83" s="78">
        <v>124999.96</v>
      </c>
      <c r="S83" s="79">
        <v>124999.96</v>
      </c>
      <c r="T83" s="38">
        <f t="shared" si="20"/>
        <v>100</v>
      </c>
    </row>
    <row r="84" spans="1:20" ht="17.25" customHeight="1" x14ac:dyDescent="0.2">
      <c r="A84" s="204"/>
      <c r="B84" s="204"/>
      <c r="C84" s="193"/>
      <c r="D84" s="223"/>
      <c r="E84" s="225"/>
      <c r="F84" s="225"/>
      <c r="G84" s="128">
        <v>612</v>
      </c>
      <c r="H84" s="78">
        <v>24150</v>
      </c>
      <c r="I84" s="79">
        <v>24150</v>
      </c>
      <c r="J84" s="44">
        <v>0</v>
      </c>
      <c r="K84" s="44">
        <v>0</v>
      </c>
      <c r="L84" s="44">
        <f t="shared" si="24"/>
        <v>0</v>
      </c>
      <c r="M84" s="44">
        <v>0</v>
      </c>
      <c r="N84" s="44">
        <f t="shared" si="24"/>
        <v>0</v>
      </c>
      <c r="O84" s="44">
        <v>0</v>
      </c>
      <c r="P84" s="44">
        <v>0</v>
      </c>
      <c r="Q84" s="44">
        <v>0</v>
      </c>
      <c r="R84" s="78">
        <v>0</v>
      </c>
      <c r="S84" s="79">
        <v>0</v>
      </c>
      <c r="T84" s="38"/>
    </row>
    <row r="85" spans="1:20" ht="53.25" customHeight="1" x14ac:dyDescent="0.2">
      <c r="A85" s="204"/>
      <c r="B85" s="204"/>
      <c r="C85" s="80" t="s">
        <v>308</v>
      </c>
      <c r="D85" s="128">
        <v>445</v>
      </c>
      <c r="E85" s="73" t="s">
        <v>111</v>
      </c>
      <c r="F85" s="126" t="s">
        <v>131</v>
      </c>
      <c r="G85" s="128">
        <v>611</v>
      </c>
      <c r="H85" s="78">
        <v>100000</v>
      </c>
      <c r="I85" s="79">
        <v>100000</v>
      </c>
      <c r="J85" s="44">
        <v>125000</v>
      </c>
      <c r="K85" s="44">
        <v>114545.13</v>
      </c>
      <c r="L85" s="44">
        <v>114545.13</v>
      </c>
      <c r="M85" s="44">
        <v>114545.13</v>
      </c>
      <c r="N85" s="44">
        <v>114545.13</v>
      </c>
      <c r="O85" s="44">
        <v>114545.13</v>
      </c>
      <c r="P85" s="44">
        <v>114545.13</v>
      </c>
      <c r="Q85" s="44">
        <v>114545.13</v>
      </c>
      <c r="R85" s="78">
        <v>125000</v>
      </c>
      <c r="S85" s="79">
        <v>125000</v>
      </c>
      <c r="T85" s="38">
        <f t="shared" si="20"/>
        <v>100</v>
      </c>
    </row>
    <row r="86" spans="1:20" ht="46.5" customHeight="1" x14ac:dyDescent="0.2">
      <c r="A86" s="204"/>
      <c r="B86" s="204"/>
      <c r="C86" s="119" t="s">
        <v>309</v>
      </c>
      <c r="D86" s="128">
        <v>445</v>
      </c>
      <c r="E86" s="73" t="s">
        <v>94</v>
      </c>
      <c r="F86" s="126" t="s">
        <v>181</v>
      </c>
      <c r="G86" s="128">
        <v>611</v>
      </c>
      <c r="H86" s="78">
        <v>5000</v>
      </c>
      <c r="I86" s="79">
        <v>5000</v>
      </c>
      <c r="J86" s="44">
        <v>135000</v>
      </c>
      <c r="K86" s="44">
        <v>0</v>
      </c>
      <c r="L86" s="44">
        <f t="shared" si="24"/>
        <v>135000</v>
      </c>
      <c r="M86" s="44">
        <v>0</v>
      </c>
      <c r="N86" s="44">
        <f t="shared" si="24"/>
        <v>135000</v>
      </c>
      <c r="O86" s="44">
        <v>0</v>
      </c>
      <c r="P86" s="44">
        <v>35000</v>
      </c>
      <c r="Q86" s="44">
        <v>35000</v>
      </c>
      <c r="R86" s="78">
        <v>135000</v>
      </c>
      <c r="S86" s="79">
        <v>135000</v>
      </c>
      <c r="T86" s="38">
        <f t="shared" si="20"/>
        <v>100</v>
      </c>
    </row>
    <row r="87" spans="1:20" ht="42" customHeight="1" x14ac:dyDescent="0.2">
      <c r="A87" s="204"/>
      <c r="B87" s="204"/>
      <c r="C87" s="72" t="s">
        <v>310</v>
      </c>
      <c r="D87" s="128">
        <v>445</v>
      </c>
      <c r="E87" s="126" t="s">
        <v>94</v>
      </c>
      <c r="F87" s="126" t="s">
        <v>132</v>
      </c>
      <c r="G87" s="128">
        <v>611</v>
      </c>
      <c r="H87" s="78">
        <v>65016.79</v>
      </c>
      <c r="I87" s="79">
        <v>65016.79</v>
      </c>
      <c r="J87" s="44">
        <v>0</v>
      </c>
      <c r="K87" s="44">
        <v>0</v>
      </c>
      <c r="L87" s="44">
        <f t="shared" si="24"/>
        <v>0</v>
      </c>
      <c r="M87" s="44">
        <v>0</v>
      </c>
      <c r="N87" s="44">
        <f t="shared" si="24"/>
        <v>0</v>
      </c>
      <c r="O87" s="44">
        <v>0</v>
      </c>
      <c r="P87" s="44">
        <v>0</v>
      </c>
      <c r="Q87" s="44">
        <v>0</v>
      </c>
      <c r="R87" s="78">
        <v>0</v>
      </c>
      <c r="S87" s="79">
        <v>0</v>
      </c>
      <c r="T87" s="38"/>
    </row>
    <row r="88" spans="1:20" ht="30.75" customHeight="1" x14ac:dyDescent="0.2">
      <c r="A88" s="204"/>
      <c r="B88" s="204"/>
      <c r="C88" s="220" t="s">
        <v>311</v>
      </c>
      <c r="D88" s="259">
        <v>445</v>
      </c>
      <c r="E88" s="217" t="s">
        <v>94</v>
      </c>
      <c r="F88" s="126" t="s">
        <v>133</v>
      </c>
      <c r="G88" s="128">
        <v>611</v>
      </c>
      <c r="H88" s="78">
        <v>2382828</v>
      </c>
      <c r="I88" s="79">
        <v>2382828</v>
      </c>
      <c r="J88" s="44">
        <v>939500</v>
      </c>
      <c r="K88" s="44">
        <v>0</v>
      </c>
      <c r="L88" s="44">
        <f t="shared" si="24"/>
        <v>939500</v>
      </c>
      <c r="M88" s="44">
        <v>299600</v>
      </c>
      <c r="N88" s="44">
        <f t="shared" si="24"/>
        <v>939500</v>
      </c>
      <c r="O88" s="44">
        <v>746906.4</v>
      </c>
      <c r="P88" s="44">
        <v>750137.6</v>
      </c>
      <c r="Q88" s="44">
        <v>750137.6</v>
      </c>
      <c r="R88" s="78">
        <v>939500</v>
      </c>
      <c r="S88" s="79">
        <v>939500</v>
      </c>
      <c r="T88" s="38">
        <f t="shared" si="20"/>
        <v>100</v>
      </c>
    </row>
    <row r="89" spans="1:20" ht="32.25" customHeight="1" x14ac:dyDescent="0.2">
      <c r="A89" s="204"/>
      <c r="B89" s="204"/>
      <c r="C89" s="221"/>
      <c r="D89" s="259"/>
      <c r="E89" s="217"/>
      <c r="F89" s="122" t="s">
        <v>133</v>
      </c>
      <c r="G89" s="128">
        <v>612</v>
      </c>
      <c r="H89" s="78">
        <v>2062772.9</v>
      </c>
      <c r="I89" s="79">
        <v>2062772.9</v>
      </c>
      <c r="J89" s="44">
        <v>0</v>
      </c>
      <c r="K89" s="44">
        <v>0</v>
      </c>
      <c r="L89" s="44">
        <v>356890</v>
      </c>
      <c r="M89" s="44">
        <v>356890</v>
      </c>
      <c r="N89" s="44">
        <v>356890</v>
      </c>
      <c r="O89" s="44">
        <v>356890</v>
      </c>
      <c r="P89" s="44">
        <v>356890</v>
      </c>
      <c r="Q89" s="44">
        <v>356890</v>
      </c>
      <c r="R89" s="78">
        <v>0</v>
      </c>
      <c r="S89" s="79">
        <v>0</v>
      </c>
      <c r="T89" s="38">
        <f t="shared" si="20"/>
        <v>100</v>
      </c>
    </row>
    <row r="90" spans="1:20" ht="173.25" customHeight="1" x14ac:dyDescent="0.2">
      <c r="A90" s="204"/>
      <c r="B90" s="204"/>
      <c r="C90" s="81" t="s">
        <v>312</v>
      </c>
      <c r="D90" s="128">
        <v>445</v>
      </c>
      <c r="E90" s="126" t="s">
        <v>94</v>
      </c>
      <c r="F90" s="122" t="s">
        <v>241</v>
      </c>
      <c r="G90" s="128">
        <v>611</v>
      </c>
      <c r="H90" s="78">
        <v>1196215</v>
      </c>
      <c r="I90" s="79">
        <v>1196215</v>
      </c>
      <c r="J90" s="44">
        <v>0</v>
      </c>
      <c r="K90" s="44">
        <v>0</v>
      </c>
      <c r="L90" s="44">
        <f t="shared" si="24"/>
        <v>0</v>
      </c>
      <c r="M90" s="44">
        <v>0</v>
      </c>
      <c r="N90" s="44">
        <f t="shared" si="24"/>
        <v>0</v>
      </c>
      <c r="O90" s="44">
        <v>0</v>
      </c>
      <c r="P90" s="44">
        <v>0</v>
      </c>
      <c r="Q90" s="44">
        <v>0</v>
      </c>
      <c r="R90" s="78">
        <v>0</v>
      </c>
      <c r="S90" s="79">
        <v>0</v>
      </c>
      <c r="T90" s="38"/>
    </row>
    <row r="91" spans="1:20" ht="45.75" customHeight="1" x14ac:dyDescent="0.2">
      <c r="A91" s="204"/>
      <c r="B91" s="204"/>
      <c r="C91" s="82" t="s">
        <v>313</v>
      </c>
      <c r="D91" s="128">
        <v>445</v>
      </c>
      <c r="E91" s="73" t="s">
        <v>94</v>
      </c>
      <c r="F91" s="126" t="s">
        <v>136</v>
      </c>
      <c r="G91" s="128">
        <v>611</v>
      </c>
      <c r="H91" s="78">
        <v>169279.61</v>
      </c>
      <c r="I91" s="79">
        <v>169279.61</v>
      </c>
      <c r="J91" s="44">
        <v>0</v>
      </c>
      <c r="K91" s="44">
        <v>0</v>
      </c>
      <c r="L91" s="44">
        <f t="shared" si="24"/>
        <v>0</v>
      </c>
      <c r="M91" s="44">
        <v>0</v>
      </c>
      <c r="N91" s="44">
        <f t="shared" si="24"/>
        <v>0</v>
      </c>
      <c r="O91" s="44">
        <v>0</v>
      </c>
      <c r="P91" s="44">
        <v>0</v>
      </c>
      <c r="Q91" s="44">
        <v>0</v>
      </c>
      <c r="R91" s="78">
        <v>0</v>
      </c>
      <c r="S91" s="79">
        <v>0</v>
      </c>
      <c r="T91" s="38"/>
    </row>
    <row r="92" spans="1:20" ht="46.5" customHeight="1" x14ac:dyDescent="0.2">
      <c r="A92" s="204"/>
      <c r="B92" s="204"/>
      <c r="C92" s="77" t="s">
        <v>314</v>
      </c>
      <c r="D92" s="128">
        <v>445</v>
      </c>
      <c r="E92" s="73" t="s">
        <v>94</v>
      </c>
      <c r="F92" s="126" t="s">
        <v>134</v>
      </c>
      <c r="G92" s="128">
        <v>611</v>
      </c>
      <c r="H92" s="14">
        <v>129300</v>
      </c>
      <c r="I92" s="14">
        <v>129300</v>
      </c>
      <c r="J92" s="14">
        <v>180000</v>
      </c>
      <c r="K92" s="14">
        <v>0</v>
      </c>
      <c r="L92" s="44">
        <v>167187.59</v>
      </c>
      <c r="M92" s="14">
        <v>167187.59</v>
      </c>
      <c r="N92" s="44">
        <v>167187.59</v>
      </c>
      <c r="O92" s="83">
        <v>167187.59</v>
      </c>
      <c r="P92" s="14">
        <v>167187.59</v>
      </c>
      <c r="Q92" s="14">
        <v>167187.59</v>
      </c>
      <c r="R92" s="14">
        <v>180000</v>
      </c>
      <c r="S92" s="14">
        <v>180000</v>
      </c>
      <c r="T92" s="38">
        <f t="shared" si="20"/>
        <v>100</v>
      </c>
    </row>
    <row r="93" spans="1:20" ht="21.75" customHeight="1" x14ac:dyDescent="0.2">
      <c r="A93" s="204"/>
      <c r="B93" s="204"/>
      <c r="C93" s="220" t="s">
        <v>315</v>
      </c>
      <c r="D93" s="222">
        <v>445</v>
      </c>
      <c r="E93" s="218" t="s">
        <v>94</v>
      </c>
      <c r="F93" s="224" t="s">
        <v>135</v>
      </c>
      <c r="G93" s="84">
        <v>611</v>
      </c>
      <c r="H93" s="64">
        <v>570579.43999999994</v>
      </c>
      <c r="I93" s="64">
        <v>570579.43999999994</v>
      </c>
      <c r="J93" s="64">
        <v>480000</v>
      </c>
      <c r="K93" s="64">
        <v>0</v>
      </c>
      <c r="L93" s="44">
        <f t="shared" si="24"/>
        <v>480000</v>
      </c>
      <c r="M93" s="64">
        <v>0</v>
      </c>
      <c r="N93" s="44">
        <v>670000</v>
      </c>
      <c r="O93" s="85">
        <v>437450</v>
      </c>
      <c r="P93" s="64">
        <v>657175</v>
      </c>
      <c r="Q93" s="64">
        <v>657175</v>
      </c>
      <c r="R93" s="64">
        <v>480000</v>
      </c>
      <c r="S93" s="64">
        <v>480000</v>
      </c>
      <c r="T93" s="38">
        <f t="shared" si="20"/>
        <v>100</v>
      </c>
    </row>
    <row r="94" spans="1:20" ht="21.75" customHeight="1" x14ac:dyDescent="0.2">
      <c r="A94" s="204"/>
      <c r="B94" s="204"/>
      <c r="C94" s="221"/>
      <c r="D94" s="223"/>
      <c r="E94" s="219"/>
      <c r="F94" s="225"/>
      <c r="G94" s="84">
        <v>612</v>
      </c>
      <c r="H94" s="64">
        <v>101800</v>
      </c>
      <c r="I94" s="64">
        <v>101800</v>
      </c>
      <c r="J94" s="64">
        <v>0</v>
      </c>
      <c r="K94" s="64">
        <v>0</v>
      </c>
      <c r="L94" s="44">
        <f t="shared" si="24"/>
        <v>0</v>
      </c>
      <c r="M94" s="64">
        <v>0</v>
      </c>
      <c r="N94" s="44">
        <f t="shared" si="24"/>
        <v>0</v>
      </c>
      <c r="O94" s="85">
        <v>0</v>
      </c>
      <c r="P94" s="64">
        <v>0</v>
      </c>
      <c r="Q94" s="64">
        <v>0</v>
      </c>
      <c r="R94" s="64">
        <v>0</v>
      </c>
      <c r="S94" s="64">
        <v>0</v>
      </c>
      <c r="T94" s="38"/>
    </row>
    <row r="95" spans="1:20" ht="39" customHeight="1" x14ac:dyDescent="0.2">
      <c r="A95" s="204"/>
      <c r="B95" s="204"/>
      <c r="C95" s="77" t="s">
        <v>316</v>
      </c>
      <c r="D95" s="128">
        <v>445</v>
      </c>
      <c r="E95" s="73" t="s">
        <v>94</v>
      </c>
      <c r="F95" s="126" t="s">
        <v>137</v>
      </c>
      <c r="G95" s="128">
        <v>611</v>
      </c>
      <c r="H95" s="64">
        <v>100000</v>
      </c>
      <c r="I95" s="64">
        <v>100000</v>
      </c>
      <c r="J95" s="64">
        <v>90000</v>
      </c>
      <c r="K95" s="64">
        <v>0</v>
      </c>
      <c r="L95" s="44">
        <f t="shared" si="24"/>
        <v>90000</v>
      </c>
      <c r="M95" s="64">
        <v>89950</v>
      </c>
      <c r="N95" s="44">
        <v>89950</v>
      </c>
      <c r="O95" s="64">
        <v>89950</v>
      </c>
      <c r="P95" s="64">
        <v>89950</v>
      </c>
      <c r="Q95" s="64">
        <v>89950</v>
      </c>
      <c r="R95" s="64">
        <v>90000</v>
      </c>
      <c r="S95" s="64">
        <v>90000</v>
      </c>
      <c r="T95" s="38">
        <f t="shared" si="20"/>
        <v>100</v>
      </c>
    </row>
    <row r="96" spans="1:20" ht="22.5" customHeight="1" x14ac:dyDescent="0.2">
      <c r="A96" s="204"/>
      <c r="B96" s="204"/>
      <c r="C96" s="215" t="s">
        <v>317</v>
      </c>
      <c r="D96" s="73">
        <v>445</v>
      </c>
      <c r="E96" s="73" t="s">
        <v>94</v>
      </c>
      <c r="F96" s="126" t="s">
        <v>138</v>
      </c>
      <c r="G96" s="128">
        <v>611</v>
      </c>
      <c r="H96" s="64">
        <v>421006.2</v>
      </c>
      <c r="I96" s="64">
        <v>421006.02</v>
      </c>
      <c r="J96" s="64">
        <v>792800</v>
      </c>
      <c r="K96" s="64">
        <v>0</v>
      </c>
      <c r="L96" s="44">
        <f t="shared" si="24"/>
        <v>792800</v>
      </c>
      <c r="M96" s="64">
        <v>0</v>
      </c>
      <c r="N96" s="44">
        <f t="shared" si="24"/>
        <v>792800</v>
      </c>
      <c r="O96" s="64">
        <v>0</v>
      </c>
      <c r="P96" s="64">
        <v>792800</v>
      </c>
      <c r="Q96" s="64">
        <v>746742</v>
      </c>
      <c r="R96" s="64">
        <v>792800</v>
      </c>
      <c r="S96" s="64">
        <v>792800</v>
      </c>
      <c r="T96" s="38">
        <f t="shared" si="20"/>
        <v>94.190464177598386</v>
      </c>
    </row>
    <row r="97" spans="1:20" ht="31.5" customHeight="1" x14ac:dyDescent="0.2">
      <c r="A97" s="204"/>
      <c r="B97" s="204"/>
      <c r="C97" s="216"/>
      <c r="D97" s="73">
        <v>445</v>
      </c>
      <c r="E97" s="73" t="s">
        <v>94</v>
      </c>
      <c r="F97" s="126" t="s">
        <v>138</v>
      </c>
      <c r="G97" s="128">
        <v>612</v>
      </c>
      <c r="H97" s="64">
        <v>169910</v>
      </c>
      <c r="I97" s="64">
        <v>169910</v>
      </c>
      <c r="J97" s="64">
        <v>0</v>
      </c>
      <c r="K97" s="64">
        <v>0</v>
      </c>
      <c r="L97" s="44">
        <f t="shared" si="24"/>
        <v>0</v>
      </c>
      <c r="M97" s="64">
        <v>0</v>
      </c>
      <c r="N97" s="44">
        <f t="shared" si="24"/>
        <v>0</v>
      </c>
      <c r="O97" s="64">
        <v>0</v>
      </c>
      <c r="P97" s="64">
        <v>0</v>
      </c>
      <c r="Q97" s="64">
        <v>0</v>
      </c>
      <c r="R97" s="64">
        <v>0</v>
      </c>
      <c r="S97" s="64">
        <v>0</v>
      </c>
      <c r="T97" s="38"/>
    </row>
    <row r="98" spans="1:20" ht="54.75" customHeight="1" x14ac:dyDescent="0.2">
      <c r="A98" s="204"/>
      <c r="B98" s="204"/>
      <c r="C98" s="133" t="s">
        <v>318</v>
      </c>
      <c r="D98" s="73">
        <v>445</v>
      </c>
      <c r="E98" s="73" t="s">
        <v>94</v>
      </c>
      <c r="F98" s="126" t="s">
        <v>139</v>
      </c>
      <c r="G98" s="128">
        <v>611</v>
      </c>
      <c r="H98" s="64">
        <v>420921.34</v>
      </c>
      <c r="I98" s="64">
        <v>420921.34</v>
      </c>
      <c r="J98" s="64">
        <v>510000</v>
      </c>
      <c r="K98" s="64">
        <v>0</v>
      </c>
      <c r="L98" s="44">
        <f t="shared" si="24"/>
        <v>510000</v>
      </c>
      <c r="M98" s="64">
        <v>461255.02</v>
      </c>
      <c r="N98" s="44">
        <v>461255.02</v>
      </c>
      <c r="O98" s="64">
        <v>461255.02</v>
      </c>
      <c r="P98" s="64">
        <v>461255.02</v>
      </c>
      <c r="Q98" s="64">
        <v>461255.02</v>
      </c>
      <c r="R98" s="64">
        <v>510000</v>
      </c>
      <c r="S98" s="64">
        <v>510000</v>
      </c>
      <c r="T98" s="38">
        <f t="shared" si="20"/>
        <v>100</v>
      </c>
    </row>
    <row r="99" spans="1:20" ht="56.25" customHeight="1" x14ac:dyDescent="0.2">
      <c r="A99" s="204"/>
      <c r="B99" s="204"/>
      <c r="C99" s="133" t="s">
        <v>319</v>
      </c>
      <c r="D99" s="73">
        <v>445</v>
      </c>
      <c r="E99" s="73" t="s">
        <v>111</v>
      </c>
      <c r="F99" s="126" t="s">
        <v>140</v>
      </c>
      <c r="G99" s="128">
        <v>611</v>
      </c>
      <c r="H99" s="64">
        <v>731957.5</v>
      </c>
      <c r="I99" s="64">
        <v>731957.5</v>
      </c>
      <c r="J99" s="64">
        <v>715000</v>
      </c>
      <c r="K99" s="64">
        <v>0</v>
      </c>
      <c r="L99" s="44">
        <f t="shared" si="24"/>
        <v>715000</v>
      </c>
      <c r="M99" s="64">
        <v>641773.21</v>
      </c>
      <c r="N99" s="44">
        <v>707773.21</v>
      </c>
      <c r="O99" s="64">
        <v>707773.21</v>
      </c>
      <c r="P99" s="64">
        <v>707773.21</v>
      </c>
      <c r="Q99" s="64">
        <v>707773.21</v>
      </c>
      <c r="R99" s="64">
        <v>715000</v>
      </c>
      <c r="S99" s="64">
        <v>715000</v>
      </c>
      <c r="T99" s="38">
        <f t="shared" si="20"/>
        <v>100</v>
      </c>
    </row>
    <row r="100" spans="1:20" ht="47.25" customHeight="1" x14ac:dyDescent="0.2">
      <c r="A100" s="204"/>
      <c r="B100" s="204"/>
      <c r="C100" s="77" t="s">
        <v>320</v>
      </c>
      <c r="D100" s="73">
        <v>445</v>
      </c>
      <c r="E100" s="73" t="s">
        <v>94</v>
      </c>
      <c r="F100" s="126" t="s">
        <v>141</v>
      </c>
      <c r="G100" s="128">
        <v>611</v>
      </c>
      <c r="H100" s="64">
        <v>28120</v>
      </c>
      <c r="I100" s="64">
        <v>28120</v>
      </c>
      <c r="J100" s="64">
        <v>19500</v>
      </c>
      <c r="K100" s="64">
        <v>0</v>
      </c>
      <c r="L100" s="44">
        <f t="shared" si="24"/>
        <v>19500</v>
      </c>
      <c r="M100" s="64">
        <v>0</v>
      </c>
      <c r="N100" s="44">
        <f t="shared" si="24"/>
        <v>19500</v>
      </c>
      <c r="O100" s="64">
        <v>19500</v>
      </c>
      <c r="P100" s="64">
        <v>19500</v>
      </c>
      <c r="Q100" s="64">
        <v>19500</v>
      </c>
      <c r="R100" s="64">
        <v>19500</v>
      </c>
      <c r="S100" s="64">
        <v>19500</v>
      </c>
      <c r="T100" s="38">
        <f t="shared" si="20"/>
        <v>100</v>
      </c>
    </row>
    <row r="101" spans="1:20" ht="45.75" customHeight="1" x14ac:dyDescent="0.2">
      <c r="A101" s="204"/>
      <c r="B101" s="204"/>
      <c r="C101" s="77" t="s">
        <v>321</v>
      </c>
      <c r="D101" s="73">
        <v>445</v>
      </c>
      <c r="E101" s="73" t="s">
        <v>94</v>
      </c>
      <c r="F101" s="126" t="s">
        <v>142</v>
      </c>
      <c r="G101" s="128">
        <v>611</v>
      </c>
      <c r="H101" s="64">
        <v>15500</v>
      </c>
      <c r="I101" s="64">
        <v>15500</v>
      </c>
      <c r="J101" s="64">
        <v>20000</v>
      </c>
      <c r="K101" s="64">
        <v>0</v>
      </c>
      <c r="L101" s="44">
        <f t="shared" si="24"/>
        <v>20000</v>
      </c>
      <c r="M101" s="64">
        <v>0</v>
      </c>
      <c r="N101" s="44">
        <f t="shared" si="24"/>
        <v>20000</v>
      </c>
      <c r="O101" s="64">
        <v>20000</v>
      </c>
      <c r="P101" s="64">
        <v>20000</v>
      </c>
      <c r="Q101" s="64">
        <v>20000</v>
      </c>
      <c r="R101" s="64">
        <v>20000</v>
      </c>
      <c r="S101" s="64">
        <v>20000</v>
      </c>
      <c r="T101" s="38">
        <f t="shared" si="20"/>
        <v>100</v>
      </c>
    </row>
    <row r="102" spans="1:20" ht="61.5" customHeight="1" x14ac:dyDescent="0.2">
      <c r="A102" s="204"/>
      <c r="B102" s="204"/>
      <c r="C102" s="86" t="s">
        <v>322</v>
      </c>
      <c r="D102" s="73">
        <v>445</v>
      </c>
      <c r="E102" s="73" t="s">
        <v>94</v>
      </c>
      <c r="F102" s="126" t="s">
        <v>143</v>
      </c>
      <c r="G102" s="128">
        <v>611</v>
      </c>
      <c r="H102" s="64">
        <v>61617.72</v>
      </c>
      <c r="I102" s="64">
        <v>61617.72</v>
      </c>
      <c r="J102" s="64">
        <v>0</v>
      </c>
      <c r="K102" s="64">
        <v>0</v>
      </c>
      <c r="L102" s="44">
        <f t="shared" si="24"/>
        <v>0</v>
      </c>
      <c r="M102" s="64">
        <v>0</v>
      </c>
      <c r="N102" s="44">
        <f t="shared" si="24"/>
        <v>0</v>
      </c>
      <c r="O102" s="64">
        <v>0</v>
      </c>
      <c r="P102" s="64">
        <v>0</v>
      </c>
      <c r="Q102" s="64">
        <v>0</v>
      </c>
      <c r="R102" s="64">
        <v>0</v>
      </c>
      <c r="S102" s="64">
        <v>0</v>
      </c>
      <c r="T102" s="38"/>
    </row>
    <row r="103" spans="1:20" ht="185.25" customHeight="1" x14ac:dyDescent="0.2">
      <c r="A103" s="204"/>
      <c r="B103" s="204"/>
      <c r="C103" s="87" t="s">
        <v>323</v>
      </c>
      <c r="D103" s="124">
        <v>445</v>
      </c>
      <c r="E103" s="124" t="s">
        <v>94</v>
      </c>
      <c r="F103" s="121" t="s">
        <v>144</v>
      </c>
      <c r="G103" s="88">
        <v>612</v>
      </c>
      <c r="H103" s="64">
        <v>194450</v>
      </c>
      <c r="I103" s="64">
        <v>194450</v>
      </c>
      <c r="J103" s="64">
        <v>0</v>
      </c>
      <c r="K103" s="64">
        <v>0</v>
      </c>
      <c r="L103" s="44">
        <v>230000</v>
      </c>
      <c r="M103" s="64">
        <v>0</v>
      </c>
      <c r="N103" s="44">
        <v>230000</v>
      </c>
      <c r="O103" s="64">
        <v>87774.25</v>
      </c>
      <c r="P103" s="64">
        <v>230000</v>
      </c>
      <c r="Q103" s="64">
        <v>229564.25</v>
      </c>
      <c r="R103" s="64">
        <v>0</v>
      </c>
      <c r="S103" s="64">
        <v>0</v>
      </c>
      <c r="T103" s="38">
        <f t="shared" si="20"/>
        <v>99.810543478260868</v>
      </c>
    </row>
    <row r="104" spans="1:20" ht="178.5" x14ac:dyDescent="0.2">
      <c r="A104" s="204"/>
      <c r="B104" s="204"/>
      <c r="C104" s="87" t="s">
        <v>324</v>
      </c>
      <c r="D104" s="73">
        <v>445</v>
      </c>
      <c r="E104" s="73" t="s">
        <v>94</v>
      </c>
      <c r="F104" s="126" t="s">
        <v>145</v>
      </c>
      <c r="G104" s="88">
        <v>612</v>
      </c>
      <c r="H104" s="64">
        <v>80270</v>
      </c>
      <c r="I104" s="64">
        <v>80270</v>
      </c>
      <c r="J104" s="64">
        <v>0</v>
      </c>
      <c r="K104" s="64">
        <v>0</v>
      </c>
      <c r="L104" s="44">
        <v>63700</v>
      </c>
      <c r="M104" s="64">
        <v>0</v>
      </c>
      <c r="N104" s="44">
        <v>63700</v>
      </c>
      <c r="O104" s="64">
        <v>53700</v>
      </c>
      <c r="P104" s="64">
        <v>63700</v>
      </c>
      <c r="Q104" s="64">
        <v>63700</v>
      </c>
      <c r="R104" s="64">
        <v>0</v>
      </c>
      <c r="S104" s="64">
        <v>0</v>
      </c>
      <c r="T104" s="38">
        <f t="shared" si="20"/>
        <v>100</v>
      </c>
    </row>
    <row r="105" spans="1:20" ht="242.25" customHeight="1" x14ac:dyDescent="0.2">
      <c r="A105" s="204"/>
      <c r="B105" s="204"/>
      <c r="C105" s="89" t="s">
        <v>325</v>
      </c>
      <c r="D105" s="73">
        <v>445</v>
      </c>
      <c r="E105" s="73" t="s">
        <v>94</v>
      </c>
      <c r="F105" s="126" t="s">
        <v>257</v>
      </c>
      <c r="G105" s="88">
        <v>612</v>
      </c>
      <c r="H105" s="64">
        <v>0</v>
      </c>
      <c r="I105" s="64">
        <v>0</v>
      </c>
      <c r="J105" s="64">
        <v>285656</v>
      </c>
      <c r="K105" s="64">
        <v>0</v>
      </c>
      <c r="L105" s="44">
        <v>82550</v>
      </c>
      <c r="M105" s="64">
        <v>0</v>
      </c>
      <c r="N105" s="44">
        <v>82550</v>
      </c>
      <c r="O105" s="64">
        <v>82550</v>
      </c>
      <c r="P105" s="64">
        <v>82550</v>
      </c>
      <c r="Q105" s="64">
        <v>82550</v>
      </c>
      <c r="R105" s="64">
        <v>0</v>
      </c>
      <c r="S105" s="64">
        <v>0</v>
      </c>
      <c r="T105" s="38">
        <f t="shared" si="20"/>
        <v>100</v>
      </c>
    </row>
    <row r="106" spans="1:20" ht="246" customHeight="1" x14ac:dyDescent="0.2">
      <c r="A106" s="204"/>
      <c r="B106" s="204"/>
      <c r="C106" s="89" t="s">
        <v>326</v>
      </c>
      <c r="D106" s="73">
        <v>445</v>
      </c>
      <c r="E106" s="73" t="s">
        <v>94</v>
      </c>
      <c r="F106" s="126" t="s">
        <v>287</v>
      </c>
      <c r="G106" s="88">
        <v>612</v>
      </c>
      <c r="H106" s="64">
        <v>0</v>
      </c>
      <c r="I106" s="64">
        <v>0</v>
      </c>
      <c r="J106" s="64">
        <v>0</v>
      </c>
      <c r="K106" s="64">
        <v>0</v>
      </c>
      <c r="L106" s="44">
        <v>825500</v>
      </c>
      <c r="M106" s="64">
        <v>0</v>
      </c>
      <c r="N106" s="44">
        <v>825500</v>
      </c>
      <c r="O106" s="64">
        <v>737454.5</v>
      </c>
      <c r="P106" s="64">
        <v>825500</v>
      </c>
      <c r="Q106" s="64">
        <v>825500</v>
      </c>
      <c r="R106" s="64">
        <v>0</v>
      </c>
      <c r="S106" s="64">
        <v>0</v>
      </c>
      <c r="T106" s="38">
        <f t="shared" si="20"/>
        <v>100</v>
      </c>
    </row>
    <row r="107" spans="1:20" ht="165.75" x14ac:dyDescent="0.2">
      <c r="A107" s="204"/>
      <c r="B107" s="204"/>
      <c r="C107" s="90" t="s">
        <v>327</v>
      </c>
      <c r="D107" s="73">
        <v>445</v>
      </c>
      <c r="E107" s="123" t="s">
        <v>94</v>
      </c>
      <c r="F107" s="91" t="s">
        <v>239</v>
      </c>
      <c r="G107" s="92">
        <v>612</v>
      </c>
      <c r="H107" s="64">
        <v>371900</v>
      </c>
      <c r="I107" s="64">
        <v>371900</v>
      </c>
      <c r="J107" s="64">
        <v>0</v>
      </c>
      <c r="K107" s="64">
        <v>0</v>
      </c>
      <c r="L107" s="44">
        <f t="shared" si="24"/>
        <v>0</v>
      </c>
      <c r="M107" s="64">
        <v>0</v>
      </c>
      <c r="N107" s="44">
        <v>157333</v>
      </c>
      <c r="O107" s="64">
        <v>0</v>
      </c>
      <c r="P107" s="64">
        <v>145343</v>
      </c>
      <c r="Q107" s="64">
        <v>145343</v>
      </c>
      <c r="R107" s="64">
        <v>0</v>
      </c>
      <c r="S107" s="64">
        <v>0</v>
      </c>
      <c r="T107" s="38">
        <f t="shared" si="20"/>
        <v>100</v>
      </c>
    </row>
    <row r="108" spans="1:20" ht="165.75" x14ac:dyDescent="0.2">
      <c r="A108" s="204"/>
      <c r="B108" s="204"/>
      <c r="C108" s="120" t="s">
        <v>328</v>
      </c>
      <c r="D108" s="125">
        <v>445</v>
      </c>
      <c r="E108" s="93" t="s">
        <v>94</v>
      </c>
      <c r="F108" s="91" t="s">
        <v>240</v>
      </c>
      <c r="G108" s="92">
        <v>611</v>
      </c>
      <c r="H108" s="64">
        <v>6376430</v>
      </c>
      <c r="I108" s="64">
        <v>6376430</v>
      </c>
      <c r="J108" s="64">
        <v>0</v>
      </c>
      <c r="K108" s="64">
        <v>0</v>
      </c>
      <c r="L108" s="44">
        <f t="shared" si="24"/>
        <v>0</v>
      </c>
      <c r="M108" s="64">
        <v>0</v>
      </c>
      <c r="N108" s="44">
        <f t="shared" si="24"/>
        <v>0</v>
      </c>
      <c r="O108" s="64">
        <v>0</v>
      </c>
      <c r="P108" s="64">
        <v>0</v>
      </c>
      <c r="Q108" s="64">
        <v>0</v>
      </c>
      <c r="R108" s="64">
        <v>0</v>
      </c>
      <c r="S108" s="64">
        <v>0</v>
      </c>
      <c r="T108" s="38"/>
    </row>
    <row r="109" spans="1:20" ht="127.5" x14ac:dyDescent="0.2">
      <c r="A109" s="204"/>
      <c r="B109" s="204"/>
      <c r="C109" s="89" t="s">
        <v>329</v>
      </c>
      <c r="D109" s="125">
        <v>445</v>
      </c>
      <c r="E109" s="73" t="s">
        <v>94</v>
      </c>
      <c r="F109" s="126" t="s">
        <v>258</v>
      </c>
      <c r="G109" s="92">
        <v>611</v>
      </c>
      <c r="H109" s="64">
        <v>0</v>
      </c>
      <c r="I109" s="64">
        <v>0</v>
      </c>
      <c r="J109" s="64">
        <v>731400</v>
      </c>
      <c r="K109" s="64">
        <v>121900</v>
      </c>
      <c r="L109" s="44">
        <f t="shared" si="24"/>
        <v>731400</v>
      </c>
      <c r="M109" s="64">
        <v>304750</v>
      </c>
      <c r="N109" s="44">
        <f t="shared" si="24"/>
        <v>731400</v>
      </c>
      <c r="O109" s="64">
        <v>487600</v>
      </c>
      <c r="P109" s="64">
        <v>731400</v>
      </c>
      <c r="Q109" s="64">
        <v>731400</v>
      </c>
      <c r="R109" s="64">
        <v>0</v>
      </c>
      <c r="S109" s="64">
        <v>0</v>
      </c>
      <c r="T109" s="38">
        <f t="shared" si="20"/>
        <v>100</v>
      </c>
    </row>
    <row r="110" spans="1:20" ht="147.75" customHeight="1" x14ac:dyDescent="0.2">
      <c r="A110" s="204"/>
      <c r="B110" s="204"/>
      <c r="C110" s="89" t="s">
        <v>330</v>
      </c>
      <c r="D110" s="125">
        <v>445</v>
      </c>
      <c r="E110" s="73" t="s">
        <v>94</v>
      </c>
      <c r="F110" s="126" t="s">
        <v>259</v>
      </c>
      <c r="G110" s="92">
        <v>611</v>
      </c>
      <c r="H110" s="64">
        <v>0</v>
      </c>
      <c r="I110" s="64">
        <v>0</v>
      </c>
      <c r="J110" s="64">
        <v>5575333</v>
      </c>
      <c r="K110" s="64">
        <v>1858444</v>
      </c>
      <c r="L110" s="44">
        <f t="shared" si="24"/>
        <v>5575333</v>
      </c>
      <c r="M110" s="64">
        <v>4646110</v>
      </c>
      <c r="N110" s="44">
        <v>7885133</v>
      </c>
      <c r="O110" s="64">
        <v>7025733</v>
      </c>
      <c r="P110" s="64">
        <v>9476563</v>
      </c>
      <c r="Q110" s="64">
        <v>9476563</v>
      </c>
      <c r="R110" s="64">
        <v>0</v>
      </c>
      <c r="S110" s="64">
        <v>0</v>
      </c>
      <c r="T110" s="38">
        <f t="shared" si="20"/>
        <v>100</v>
      </c>
    </row>
    <row r="111" spans="1:20" ht="182.25" customHeight="1" x14ac:dyDescent="0.2">
      <c r="A111" s="204"/>
      <c r="B111" s="204"/>
      <c r="C111" s="89" t="s">
        <v>331</v>
      </c>
      <c r="D111" s="125">
        <v>445</v>
      </c>
      <c r="E111" s="73" t="s">
        <v>94</v>
      </c>
      <c r="F111" s="126" t="s">
        <v>298</v>
      </c>
      <c r="G111" s="92">
        <v>611</v>
      </c>
      <c r="H111" s="64">
        <v>0</v>
      </c>
      <c r="I111" s="64">
        <v>0</v>
      </c>
      <c r="J111" s="64">
        <v>0</v>
      </c>
      <c r="K111" s="64">
        <v>0</v>
      </c>
      <c r="L111" s="44">
        <v>71304</v>
      </c>
      <c r="M111" s="64">
        <v>0</v>
      </c>
      <c r="N111" s="44">
        <v>71304</v>
      </c>
      <c r="O111" s="64">
        <v>47536</v>
      </c>
      <c r="P111" s="64">
        <v>89814</v>
      </c>
      <c r="Q111" s="64">
        <v>89814</v>
      </c>
      <c r="R111" s="64">
        <v>0</v>
      </c>
      <c r="S111" s="64">
        <v>0</v>
      </c>
      <c r="T111" s="38">
        <f t="shared" si="20"/>
        <v>100</v>
      </c>
    </row>
    <row r="112" spans="1:20" ht="195" customHeight="1" x14ac:dyDescent="0.2">
      <c r="A112" s="204"/>
      <c r="B112" s="204"/>
      <c r="C112" s="89" t="s">
        <v>352</v>
      </c>
      <c r="D112" s="125">
        <v>445</v>
      </c>
      <c r="E112" s="73" t="s">
        <v>94</v>
      </c>
      <c r="F112" s="126" t="s">
        <v>351</v>
      </c>
      <c r="G112" s="92">
        <v>612</v>
      </c>
      <c r="H112" s="64">
        <v>0</v>
      </c>
      <c r="I112" s="64">
        <v>0</v>
      </c>
      <c r="J112" s="64">
        <v>0</v>
      </c>
      <c r="K112" s="64">
        <v>0</v>
      </c>
      <c r="L112" s="44">
        <v>0</v>
      </c>
      <c r="M112" s="64">
        <v>0</v>
      </c>
      <c r="N112" s="44">
        <v>0</v>
      </c>
      <c r="O112" s="64">
        <v>0</v>
      </c>
      <c r="P112" s="64">
        <v>200000</v>
      </c>
      <c r="Q112" s="64">
        <v>200000</v>
      </c>
      <c r="R112" s="64"/>
      <c r="S112" s="64"/>
      <c r="T112" s="38">
        <f t="shared" si="20"/>
        <v>100</v>
      </c>
    </row>
    <row r="113" spans="1:20" ht="193.5" customHeight="1" x14ac:dyDescent="0.2">
      <c r="A113" s="204"/>
      <c r="B113" s="204"/>
      <c r="C113" s="89" t="s">
        <v>362</v>
      </c>
      <c r="D113" s="125">
        <v>445</v>
      </c>
      <c r="E113" s="73" t="s">
        <v>94</v>
      </c>
      <c r="F113" s="126" t="s">
        <v>347</v>
      </c>
      <c r="G113" s="92">
        <v>612</v>
      </c>
      <c r="H113" s="64">
        <v>0</v>
      </c>
      <c r="I113" s="64">
        <v>0</v>
      </c>
      <c r="J113" s="64">
        <v>0</v>
      </c>
      <c r="K113" s="64">
        <v>0</v>
      </c>
      <c r="L113" s="44">
        <v>0</v>
      </c>
      <c r="M113" s="64">
        <v>0</v>
      </c>
      <c r="N113" s="44">
        <v>8250</v>
      </c>
      <c r="O113" s="64">
        <v>0</v>
      </c>
      <c r="P113" s="64">
        <v>8250</v>
      </c>
      <c r="Q113" s="64">
        <v>8250</v>
      </c>
      <c r="R113" s="64">
        <v>0</v>
      </c>
      <c r="S113" s="64">
        <v>0</v>
      </c>
      <c r="T113" s="38">
        <f t="shared" si="20"/>
        <v>100</v>
      </c>
    </row>
    <row r="114" spans="1:20" ht="22.5" customHeight="1" x14ac:dyDescent="0.2">
      <c r="A114" s="204"/>
      <c r="B114" s="204"/>
      <c r="C114" s="191" t="s">
        <v>363</v>
      </c>
      <c r="D114" s="125"/>
      <c r="E114" s="93"/>
      <c r="F114" s="91"/>
      <c r="G114" s="92"/>
      <c r="H114" s="64">
        <f>SUM(H115:H128)</f>
        <v>39551581.220000006</v>
      </c>
      <c r="I114" s="64">
        <f t="shared" ref="I114:S114" si="25">SUM(I115:I128)</f>
        <v>39351155.530000009</v>
      </c>
      <c r="J114" s="64">
        <f t="shared" si="25"/>
        <v>41398725.039999999</v>
      </c>
      <c r="K114" s="64">
        <f t="shared" si="25"/>
        <v>8742393.4699999988</v>
      </c>
      <c r="L114" s="64">
        <f t="shared" si="25"/>
        <v>42162185.640000008</v>
      </c>
      <c r="M114" s="64">
        <f t="shared" si="25"/>
        <v>19116146.420000002</v>
      </c>
      <c r="N114" s="64">
        <f>SUM(N115:N128)</f>
        <v>41772603.140000008</v>
      </c>
      <c r="O114" s="64">
        <f t="shared" si="25"/>
        <v>27079109.090000004</v>
      </c>
      <c r="P114" s="64">
        <f t="shared" si="25"/>
        <v>39149300.610000007</v>
      </c>
      <c r="Q114" s="64">
        <f t="shared" si="25"/>
        <v>38617952.610000007</v>
      </c>
      <c r="R114" s="64">
        <f t="shared" si="25"/>
        <v>40995693.039999999</v>
      </c>
      <c r="S114" s="64">
        <f t="shared" si="25"/>
        <v>40995693.039999999</v>
      </c>
      <c r="T114" s="38">
        <f t="shared" si="20"/>
        <v>98.642765025885865</v>
      </c>
    </row>
    <row r="115" spans="1:20" ht="15" customHeight="1" x14ac:dyDescent="0.2">
      <c r="A115" s="204"/>
      <c r="B115" s="204"/>
      <c r="C115" s="192"/>
      <c r="D115" s="125">
        <v>445</v>
      </c>
      <c r="E115" s="93" t="s">
        <v>94</v>
      </c>
      <c r="F115" s="91" t="s">
        <v>146</v>
      </c>
      <c r="G115" s="92">
        <v>611</v>
      </c>
      <c r="H115" s="94">
        <v>28896178.25</v>
      </c>
      <c r="I115" s="64">
        <v>28695950.640000001</v>
      </c>
      <c r="J115" s="95">
        <v>28687100.18</v>
      </c>
      <c r="K115" s="95">
        <v>4942478.5599999996</v>
      </c>
      <c r="L115" s="44">
        <f t="shared" si="24"/>
        <v>28687100.18</v>
      </c>
      <c r="M115" s="94">
        <v>12382763.470000001</v>
      </c>
      <c r="N115" s="44">
        <f t="shared" si="24"/>
        <v>28687100.18</v>
      </c>
      <c r="O115" s="64">
        <v>18504785.23</v>
      </c>
      <c r="P115" s="94">
        <v>27464136.18</v>
      </c>
      <c r="Q115" s="64">
        <v>27077527.43</v>
      </c>
      <c r="R115" s="64">
        <v>29834872.18</v>
      </c>
      <c r="S115" s="64">
        <v>29834872.18</v>
      </c>
      <c r="T115" s="38">
        <f t="shared" si="20"/>
        <v>98.592314182153174</v>
      </c>
    </row>
    <row r="116" spans="1:20" ht="15" customHeight="1" x14ac:dyDescent="0.2">
      <c r="A116" s="204"/>
      <c r="B116" s="204"/>
      <c r="C116" s="192"/>
      <c r="D116" s="125">
        <v>445</v>
      </c>
      <c r="E116" s="93" t="s">
        <v>94</v>
      </c>
      <c r="F116" s="91" t="s">
        <v>213</v>
      </c>
      <c r="G116" s="92">
        <v>611</v>
      </c>
      <c r="H116" s="64">
        <v>6502.42</v>
      </c>
      <c r="I116" s="64">
        <v>6502.42</v>
      </c>
      <c r="J116" s="95">
        <v>7200</v>
      </c>
      <c r="K116" s="95">
        <v>853.59</v>
      </c>
      <c r="L116" s="44">
        <f t="shared" si="24"/>
        <v>7200</v>
      </c>
      <c r="M116" s="94">
        <v>1978.59</v>
      </c>
      <c r="N116" s="44">
        <f t="shared" si="24"/>
        <v>7200</v>
      </c>
      <c r="O116" s="64">
        <v>3103.59</v>
      </c>
      <c r="P116" s="64">
        <v>4424.55</v>
      </c>
      <c r="Q116" s="64">
        <v>4424.55</v>
      </c>
      <c r="R116" s="64">
        <v>7200</v>
      </c>
      <c r="S116" s="64">
        <v>7200</v>
      </c>
      <c r="T116" s="38">
        <f t="shared" si="20"/>
        <v>100</v>
      </c>
    </row>
    <row r="117" spans="1:20" ht="15" customHeight="1" x14ac:dyDescent="0.2">
      <c r="A117" s="204"/>
      <c r="B117" s="204"/>
      <c r="C117" s="192"/>
      <c r="D117" s="125">
        <v>445</v>
      </c>
      <c r="E117" s="93" t="s">
        <v>94</v>
      </c>
      <c r="F117" s="91" t="s">
        <v>242</v>
      </c>
      <c r="G117" s="92">
        <v>612</v>
      </c>
      <c r="H117" s="94">
        <v>172170.86</v>
      </c>
      <c r="I117" s="64">
        <v>171972.78</v>
      </c>
      <c r="J117" s="95">
        <v>108705.84</v>
      </c>
      <c r="K117" s="95">
        <v>73083.92</v>
      </c>
      <c r="L117" s="44">
        <v>73083.92</v>
      </c>
      <c r="M117" s="94">
        <v>73083.92</v>
      </c>
      <c r="N117" s="44">
        <v>73083.92</v>
      </c>
      <c r="O117" s="64">
        <v>73083.92</v>
      </c>
      <c r="P117" s="94">
        <v>73083.92</v>
      </c>
      <c r="Q117" s="94">
        <v>73083.92</v>
      </c>
      <c r="R117" s="64">
        <v>0</v>
      </c>
      <c r="S117" s="64">
        <v>0</v>
      </c>
      <c r="T117" s="38">
        <f t="shared" si="20"/>
        <v>100</v>
      </c>
    </row>
    <row r="118" spans="1:20" ht="15" customHeight="1" x14ac:dyDescent="0.2">
      <c r="A118" s="204"/>
      <c r="B118" s="204"/>
      <c r="C118" s="192"/>
      <c r="D118" s="73">
        <v>445</v>
      </c>
      <c r="E118" s="123" t="s">
        <v>94</v>
      </c>
      <c r="F118" s="96" t="s">
        <v>147</v>
      </c>
      <c r="G118" s="92">
        <v>612</v>
      </c>
      <c r="H118" s="64">
        <v>395689.9</v>
      </c>
      <c r="I118" s="64">
        <v>395689.9</v>
      </c>
      <c r="J118" s="64">
        <v>625000</v>
      </c>
      <c r="K118" s="64">
        <v>0</v>
      </c>
      <c r="L118" s="44">
        <f t="shared" si="24"/>
        <v>625000</v>
      </c>
      <c r="M118" s="94">
        <v>165644</v>
      </c>
      <c r="N118" s="44">
        <f t="shared" si="24"/>
        <v>625000</v>
      </c>
      <c r="O118" s="64">
        <v>404149.2</v>
      </c>
      <c r="P118" s="64">
        <v>501734.3</v>
      </c>
      <c r="Q118" s="64">
        <v>501734.3</v>
      </c>
      <c r="R118" s="64">
        <v>625000</v>
      </c>
      <c r="S118" s="64">
        <v>625000</v>
      </c>
      <c r="T118" s="38">
        <f t="shared" si="20"/>
        <v>100</v>
      </c>
    </row>
    <row r="119" spans="1:20" ht="15" customHeight="1" x14ac:dyDescent="0.2">
      <c r="A119" s="204"/>
      <c r="B119" s="204"/>
      <c r="C119" s="192"/>
      <c r="D119" s="73">
        <v>445</v>
      </c>
      <c r="E119" s="123" t="s">
        <v>94</v>
      </c>
      <c r="F119" s="96" t="s">
        <v>148</v>
      </c>
      <c r="G119" s="92">
        <v>611</v>
      </c>
      <c r="H119" s="94">
        <v>334226.09999999998</v>
      </c>
      <c r="I119" s="94">
        <v>334226.09999999998</v>
      </c>
      <c r="J119" s="64">
        <v>201000</v>
      </c>
      <c r="K119" s="64">
        <v>51484.04</v>
      </c>
      <c r="L119" s="44">
        <f t="shared" si="24"/>
        <v>201000</v>
      </c>
      <c r="M119" s="94">
        <v>82012.039999999994</v>
      </c>
      <c r="N119" s="44">
        <f t="shared" si="24"/>
        <v>201000</v>
      </c>
      <c r="O119" s="64">
        <v>105602.04</v>
      </c>
      <c r="P119" s="94">
        <v>142257.04</v>
      </c>
      <c r="Q119" s="94">
        <v>139016.84</v>
      </c>
      <c r="R119" s="64">
        <v>201000</v>
      </c>
      <c r="S119" s="64">
        <v>201000</v>
      </c>
      <c r="T119" s="38">
        <f t="shared" si="20"/>
        <v>97.722291986393074</v>
      </c>
    </row>
    <row r="120" spans="1:20" ht="15" customHeight="1" x14ac:dyDescent="0.2">
      <c r="A120" s="204"/>
      <c r="B120" s="204"/>
      <c r="C120" s="192"/>
      <c r="D120" s="73">
        <v>445</v>
      </c>
      <c r="E120" s="123" t="s">
        <v>94</v>
      </c>
      <c r="F120" s="96" t="s">
        <v>149</v>
      </c>
      <c r="G120" s="92">
        <v>611</v>
      </c>
      <c r="H120" s="94">
        <v>352913.72</v>
      </c>
      <c r="I120" s="94">
        <v>352913.72</v>
      </c>
      <c r="J120" s="64">
        <v>477000</v>
      </c>
      <c r="K120" s="64">
        <v>111637.56</v>
      </c>
      <c r="L120" s="44">
        <f t="shared" si="24"/>
        <v>477000</v>
      </c>
      <c r="M120" s="94">
        <v>192382.63</v>
      </c>
      <c r="N120" s="44">
        <f t="shared" si="24"/>
        <v>477000</v>
      </c>
      <c r="O120" s="64">
        <v>271202.17</v>
      </c>
      <c r="P120" s="94">
        <v>379889.56</v>
      </c>
      <c r="Q120" s="94">
        <v>379889.56</v>
      </c>
      <c r="R120" s="64">
        <v>477000</v>
      </c>
      <c r="S120" s="64">
        <v>477000</v>
      </c>
      <c r="T120" s="38">
        <f t="shared" si="20"/>
        <v>100</v>
      </c>
    </row>
    <row r="121" spans="1:20" ht="15" customHeight="1" x14ac:dyDescent="0.2">
      <c r="A121" s="204"/>
      <c r="B121" s="204"/>
      <c r="C121" s="192"/>
      <c r="D121" s="73">
        <v>445</v>
      </c>
      <c r="E121" s="123" t="s">
        <v>94</v>
      </c>
      <c r="F121" s="96" t="s">
        <v>150</v>
      </c>
      <c r="G121" s="92">
        <v>611</v>
      </c>
      <c r="H121" s="94">
        <v>285281.3</v>
      </c>
      <c r="I121" s="94">
        <v>285281.3</v>
      </c>
      <c r="J121" s="64">
        <v>400000</v>
      </c>
      <c r="K121" s="64">
        <v>0</v>
      </c>
      <c r="L121" s="44">
        <f t="shared" si="24"/>
        <v>400000</v>
      </c>
      <c r="M121" s="94">
        <v>6460</v>
      </c>
      <c r="N121" s="44">
        <f t="shared" si="24"/>
        <v>400000</v>
      </c>
      <c r="O121" s="64">
        <v>249675.38</v>
      </c>
      <c r="P121" s="94">
        <v>324363.55</v>
      </c>
      <c r="Q121" s="94">
        <v>324363.55</v>
      </c>
      <c r="R121" s="64">
        <v>400000</v>
      </c>
      <c r="S121" s="64">
        <v>400000</v>
      </c>
      <c r="T121" s="38">
        <f t="shared" si="20"/>
        <v>100</v>
      </c>
    </row>
    <row r="122" spans="1:20" ht="15" customHeight="1" x14ac:dyDescent="0.2">
      <c r="A122" s="204"/>
      <c r="B122" s="204"/>
      <c r="C122" s="192"/>
      <c r="D122" s="73">
        <v>445</v>
      </c>
      <c r="E122" s="123" t="s">
        <v>94</v>
      </c>
      <c r="F122" s="96" t="s">
        <v>151</v>
      </c>
      <c r="G122" s="92">
        <v>611</v>
      </c>
      <c r="H122" s="94">
        <v>4398070.2699999996</v>
      </c>
      <c r="I122" s="94">
        <v>4398070.2699999996</v>
      </c>
      <c r="J122" s="64">
        <v>5129617.16</v>
      </c>
      <c r="K122" s="64">
        <v>1685726.48</v>
      </c>
      <c r="L122" s="44">
        <f t="shared" si="24"/>
        <v>5129617.16</v>
      </c>
      <c r="M122" s="94">
        <v>3034311.34</v>
      </c>
      <c r="N122" s="44">
        <f t="shared" si="24"/>
        <v>5129617.16</v>
      </c>
      <c r="O122" s="64">
        <v>3146889.55</v>
      </c>
      <c r="P122" s="94">
        <v>5188157.16</v>
      </c>
      <c r="Q122" s="94">
        <v>5188157.16</v>
      </c>
      <c r="R122" s="64">
        <v>5238323</v>
      </c>
      <c r="S122" s="64">
        <v>5238323</v>
      </c>
      <c r="T122" s="38">
        <f t="shared" si="20"/>
        <v>100</v>
      </c>
    </row>
    <row r="123" spans="1:20" ht="15" customHeight="1" x14ac:dyDescent="0.2">
      <c r="A123" s="204"/>
      <c r="B123" s="204"/>
      <c r="C123" s="192"/>
      <c r="D123" s="73">
        <v>445</v>
      </c>
      <c r="E123" s="123" t="s">
        <v>94</v>
      </c>
      <c r="F123" s="96" t="s">
        <v>152</v>
      </c>
      <c r="G123" s="92">
        <v>611</v>
      </c>
      <c r="H123" s="94">
        <v>185384.15</v>
      </c>
      <c r="I123" s="94">
        <v>185384.15</v>
      </c>
      <c r="J123" s="64">
        <v>109086</v>
      </c>
      <c r="K123" s="64">
        <v>0</v>
      </c>
      <c r="L123" s="44">
        <f t="shared" si="24"/>
        <v>109086</v>
      </c>
      <c r="M123" s="94">
        <v>40200</v>
      </c>
      <c r="N123" s="44">
        <f t="shared" si="24"/>
        <v>109086</v>
      </c>
      <c r="O123" s="64">
        <v>89086</v>
      </c>
      <c r="P123" s="94">
        <v>89086</v>
      </c>
      <c r="Q123" s="94">
        <v>89086</v>
      </c>
      <c r="R123" s="64">
        <v>109086</v>
      </c>
      <c r="S123" s="64">
        <v>109086</v>
      </c>
      <c r="T123" s="38">
        <f t="shared" si="20"/>
        <v>100</v>
      </c>
    </row>
    <row r="124" spans="1:20" ht="15" customHeight="1" x14ac:dyDescent="0.2">
      <c r="A124" s="204"/>
      <c r="B124" s="204"/>
      <c r="C124" s="192"/>
      <c r="D124" s="73">
        <v>445</v>
      </c>
      <c r="E124" s="123" t="s">
        <v>94</v>
      </c>
      <c r="F124" s="96" t="s">
        <v>152</v>
      </c>
      <c r="G124" s="92">
        <v>612</v>
      </c>
      <c r="H124" s="94">
        <v>900000</v>
      </c>
      <c r="I124" s="94">
        <v>900000</v>
      </c>
      <c r="J124" s="64">
        <v>0</v>
      </c>
      <c r="K124" s="64">
        <v>0</v>
      </c>
      <c r="L124" s="44">
        <v>458025</v>
      </c>
      <c r="M124" s="94">
        <v>285791</v>
      </c>
      <c r="N124" s="44">
        <v>549855</v>
      </c>
      <c r="O124" s="64">
        <v>549849.55000000005</v>
      </c>
      <c r="P124" s="94">
        <v>549849.55000000005</v>
      </c>
      <c r="Q124" s="94">
        <v>549849.55000000005</v>
      </c>
      <c r="R124" s="64">
        <v>0</v>
      </c>
      <c r="S124" s="64">
        <v>0</v>
      </c>
      <c r="T124" s="38">
        <f t="shared" si="20"/>
        <v>100</v>
      </c>
    </row>
    <row r="125" spans="1:20" ht="15" customHeight="1" x14ac:dyDescent="0.2">
      <c r="A125" s="204"/>
      <c r="B125" s="204"/>
      <c r="C125" s="192"/>
      <c r="D125" s="73">
        <v>445</v>
      </c>
      <c r="E125" s="123" t="s">
        <v>94</v>
      </c>
      <c r="F125" s="96" t="s">
        <v>153</v>
      </c>
      <c r="G125" s="92">
        <v>611</v>
      </c>
      <c r="H125" s="94">
        <v>1272799.67</v>
      </c>
      <c r="I125" s="94">
        <v>1272799.67</v>
      </c>
      <c r="J125" s="64">
        <v>2807200</v>
      </c>
      <c r="K125" s="64">
        <v>226720.7</v>
      </c>
      <c r="L125" s="44">
        <v>2881345</v>
      </c>
      <c r="M125" s="94">
        <v>867809.93</v>
      </c>
      <c r="N125" s="44">
        <v>2881345</v>
      </c>
      <c r="O125" s="64">
        <v>1349223.66</v>
      </c>
      <c r="P125" s="94">
        <v>2042860</v>
      </c>
      <c r="Q125" s="94">
        <v>1917769.34</v>
      </c>
      <c r="R125" s="64">
        <v>2807200</v>
      </c>
      <c r="S125" s="64">
        <v>2807200</v>
      </c>
      <c r="T125" s="38">
        <f t="shared" si="20"/>
        <v>93.876689543091558</v>
      </c>
    </row>
    <row r="126" spans="1:20" ht="15" customHeight="1" x14ac:dyDescent="0.2">
      <c r="A126" s="204"/>
      <c r="B126" s="204"/>
      <c r="C126" s="192"/>
      <c r="D126" s="73">
        <v>445</v>
      </c>
      <c r="E126" s="123" t="s">
        <v>94</v>
      </c>
      <c r="F126" s="96" t="s">
        <v>154</v>
      </c>
      <c r="G126" s="92">
        <v>612</v>
      </c>
      <c r="H126" s="94">
        <v>628951.02</v>
      </c>
      <c r="I126" s="94">
        <v>628951.02</v>
      </c>
      <c r="J126" s="94">
        <v>2314515</v>
      </c>
      <c r="K126" s="94">
        <v>1561063.02</v>
      </c>
      <c r="L126" s="44">
        <v>2575456.52</v>
      </c>
      <c r="M126" s="94">
        <v>1791544.02</v>
      </c>
      <c r="N126" s="44">
        <v>2094044.02</v>
      </c>
      <c r="O126" s="94">
        <v>1994044.02</v>
      </c>
      <c r="P126" s="94">
        <v>2011044.02</v>
      </c>
      <c r="Q126" s="94">
        <v>2011044.02</v>
      </c>
      <c r="R126" s="64">
        <v>763711</v>
      </c>
      <c r="S126" s="64">
        <v>763711</v>
      </c>
      <c r="T126" s="38">
        <f t="shared" si="20"/>
        <v>100</v>
      </c>
    </row>
    <row r="127" spans="1:20" ht="15" customHeight="1" x14ac:dyDescent="0.2">
      <c r="A127" s="204"/>
      <c r="B127" s="204"/>
      <c r="C127" s="192"/>
      <c r="D127" s="73">
        <v>445</v>
      </c>
      <c r="E127" s="123" t="s">
        <v>94</v>
      </c>
      <c r="F127" s="96" t="s">
        <v>155</v>
      </c>
      <c r="G127" s="92">
        <v>611</v>
      </c>
      <c r="H127" s="94">
        <v>615467.39</v>
      </c>
      <c r="I127" s="94">
        <v>615467.39</v>
      </c>
      <c r="J127" s="94">
        <v>532300.86</v>
      </c>
      <c r="K127" s="94">
        <v>89345.600000000006</v>
      </c>
      <c r="L127" s="44">
        <v>538271.86</v>
      </c>
      <c r="M127" s="94">
        <v>192165.48</v>
      </c>
      <c r="N127" s="44">
        <v>538271.86</v>
      </c>
      <c r="O127" s="94">
        <v>338414.78</v>
      </c>
      <c r="P127" s="94">
        <v>378414.78</v>
      </c>
      <c r="Q127" s="94">
        <v>362006.39</v>
      </c>
      <c r="R127" s="64">
        <v>532300.86</v>
      </c>
      <c r="S127" s="64">
        <v>532300.86</v>
      </c>
      <c r="T127" s="38">
        <f t="shared" si="20"/>
        <v>95.66391407862028</v>
      </c>
    </row>
    <row r="128" spans="1:20" ht="15" customHeight="1" x14ac:dyDescent="0.2">
      <c r="A128" s="204"/>
      <c r="B128" s="204"/>
      <c r="C128" s="193"/>
      <c r="D128" s="73">
        <v>445</v>
      </c>
      <c r="E128" s="123" t="s">
        <v>94</v>
      </c>
      <c r="F128" s="96" t="s">
        <v>156</v>
      </c>
      <c r="G128" s="92">
        <v>612</v>
      </c>
      <c r="H128" s="94">
        <v>1107946.17</v>
      </c>
      <c r="I128" s="94">
        <v>1107946.17</v>
      </c>
      <c r="J128" s="64">
        <v>0</v>
      </c>
      <c r="K128" s="64">
        <v>0</v>
      </c>
      <c r="L128" s="44">
        <f t="shared" si="24"/>
        <v>0</v>
      </c>
      <c r="M128" s="94">
        <v>0</v>
      </c>
      <c r="N128" s="44">
        <f t="shared" si="24"/>
        <v>0</v>
      </c>
      <c r="O128" s="64">
        <v>0</v>
      </c>
      <c r="P128" s="94">
        <v>0</v>
      </c>
      <c r="Q128" s="94">
        <v>0</v>
      </c>
      <c r="R128" s="64">
        <v>0</v>
      </c>
      <c r="S128" s="64">
        <v>0</v>
      </c>
      <c r="T128" s="38"/>
    </row>
    <row r="129" spans="1:20" ht="181.5" customHeight="1" x14ac:dyDescent="0.2">
      <c r="A129" s="204"/>
      <c r="B129" s="204"/>
      <c r="C129" s="72" t="s">
        <v>364</v>
      </c>
      <c r="D129" s="124">
        <v>441</v>
      </c>
      <c r="E129" s="124" t="s">
        <v>94</v>
      </c>
      <c r="F129" s="126" t="s">
        <v>239</v>
      </c>
      <c r="G129" s="88">
        <v>243</v>
      </c>
      <c r="H129" s="64">
        <v>766702.5</v>
      </c>
      <c r="I129" s="64">
        <v>766702.5</v>
      </c>
      <c r="J129" s="64">
        <v>0</v>
      </c>
      <c r="K129" s="64">
        <v>0</v>
      </c>
      <c r="L129" s="44">
        <f t="shared" si="24"/>
        <v>0</v>
      </c>
      <c r="M129" s="64">
        <v>0</v>
      </c>
      <c r="N129" s="44">
        <v>320015</v>
      </c>
      <c r="O129" s="64">
        <v>0</v>
      </c>
      <c r="P129" s="64">
        <v>292813.56</v>
      </c>
      <c r="Q129" s="64">
        <v>292813.56</v>
      </c>
      <c r="R129" s="64">
        <v>0</v>
      </c>
      <c r="S129" s="64">
        <v>0</v>
      </c>
      <c r="T129" s="38">
        <f t="shared" si="20"/>
        <v>100</v>
      </c>
    </row>
    <row r="130" spans="1:20" ht="44.25" customHeight="1" x14ac:dyDescent="0.2">
      <c r="A130" s="204"/>
      <c r="B130" s="204"/>
      <c r="C130" s="89" t="s">
        <v>365</v>
      </c>
      <c r="D130" s="73">
        <v>441</v>
      </c>
      <c r="E130" s="73" t="s">
        <v>94</v>
      </c>
      <c r="F130" s="126" t="s">
        <v>215</v>
      </c>
      <c r="G130" s="88">
        <v>243</v>
      </c>
      <c r="H130" s="64">
        <v>0</v>
      </c>
      <c r="I130" s="64">
        <v>0</v>
      </c>
      <c r="J130" s="64">
        <v>550650</v>
      </c>
      <c r="K130" s="64">
        <v>0</v>
      </c>
      <c r="L130" s="44">
        <f t="shared" si="24"/>
        <v>550650</v>
      </c>
      <c r="M130" s="64">
        <v>415740.75</v>
      </c>
      <c r="N130" s="44">
        <f t="shared" si="24"/>
        <v>550650</v>
      </c>
      <c r="O130" s="64">
        <v>415740.75</v>
      </c>
      <c r="P130" s="64">
        <v>415740.75</v>
      </c>
      <c r="Q130" s="64">
        <v>415740.75</v>
      </c>
      <c r="R130" s="64">
        <v>0</v>
      </c>
      <c r="S130" s="64">
        <v>0</v>
      </c>
      <c r="T130" s="38">
        <f t="shared" si="20"/>
        <v>100</v>
      </c>
    </row>
    <row r="131" spans="1:20" ht="84" customHeight="1" x14ac:dyDescent="0.2">
      <c r="A131" s="204"/>
      <c r="B131" s="204"/>
      <c r="C131" s="89" t="s">
        <v>366</v>
      </c>
      <c r="D131" s="73">
        <v>441</v>
      </c>
      <c r="E131" s="73" t="s">
        <v>94</v>
      </c>
      <c r="F131" s="126" t="s">
        <v>214</v>
      </c>
      <c r="G131" s="88">
        <v>243</v>
      </c>
      <c r="H131" s="64">
        <v>40289.919999999998</v>
      </c>
      <c r="I131" s="64">
        <v>40289.919999999998</v>
      </c>
      <c r="J131" s="64">
        <v>0</v>
      </c>
      <c r="K131" s="64">
        <v>0</v>
      </c>
      <c r="L131" s="44">
        <f t="shared" si="24"/>
        <v>0</v>
      </c>
      <c r="M131" s="64">
        <v>0</v>
      </c>
      <c r="N131" s="44">
        <v>100000</v>
      </c>
      <c r="O131" s="64">
        <v>11800</v>
      </c>
      <c r="P131" s="64">
        <v>35400</v>
      </c>
      <c r="Q131" s="64">
        <v>11800</v>
      </c>
      <c r="R131" s="64"/>
      <c r="S131" s="64"/>
      <c r="T131" s="38">
        <f t="shared" si="20"/>
        <v>33.333333333333329</v>
      </c>
    </row>
    <row r="132" spans="1:20" ht="78" customHeight="1" x14ac:dyDescent="0.2">
      <c r="A132" s="204"/>
      <c r="B132" s="204"/>
      <c r="C132" s="89" t="s">
        <v>367</v>
      </c>
      <c r="D132" s="73">
        <v>441</v>
      </c>
      <c r="E132" s="73" t="s">
        <v>94</v>
      </c>
      <c r="F132" s="126" t="s">
        <v>216</v>
      </c>
      <c r="G132" s="88">
        <v>243</v>
      </c>
      <c r="H132" s="64">
        <v>50000</v>
      </c>
      <c r="I132" s="64">
        <v>50000</v>
      </c>
      <c r="J132" s="64">
        <v>0</v>
      </c>
      <c r="K132" s="64">
        <v>0</v>
      </c>
      <c r="L132" s="44">
        <f t="shared" si="24"/>
        <v>0</v>
      </c>
      <c r="M132" s="64">
        <v>0</v>
      </c>
      <c r="N132" s="44">
        <v>50000</v>
      </c>
      <c r="O132" s="64">
        <v>50000</v>
      </c>
      <c r="P132" s="64">
        <v>50000</v>
      </c>
      <c r="Q132" s="64">
        <v>50000</v>
      </c>
      <c r="R132" s="64"/>
      <c r="S132" s="64"/>
      <c r="T132" s="38">
        <f t="shared" si="20"/>
        <v>100</v>
      </c>
    </row>
    <row r="133" spans="1:20" ht="59.25" customHeight="1" x14ac:dyDescent="0.2">
      <c r="A133" s="204"/>
      <c r="B133" s="204"/>
      <c r="C133" s="89" t="s">
        <v>368</v>
      </c>
      <c r="D133" s="73">
        <v>441</v>
      </c>
      <c r="E133" s="73" t="s">
        <v>94</v>
      </c>
      <c r="F133" s="126" t="s">
        <v>265</v>
      </c>
      <c r="G133" s="88">
        <v>243</v>
      </c>
      <c r="H133" s="64">
        <v>0</v>
      </c>
      <c r="I133" s="64">
        <v>0</v>
      </c>
      <c r="J133" s="64">
        <v>0</v>
      </c>
      <c r="K133" s="64">
        <v>0</v>
      </c>
      <c r="L133" s="44">
        <f t="shared" si="24"/>
        <v>0</v>
      </c>
      <c r="M133" s="64">
        <v>0</v>
      </c>
      <c r="N133" s="44">
        <f t="shared" si="24"/>
        <v>0</v>
      </c>
      <c r="O133" s="64">
        <v>0</v>
      </c>
      <c r="P133" s="64">
        <v>0</v>
      </c>
      <c r="Q133" s="64">
        <v>0</v>
      </c>
      <c r="R133" s="64">
        <v>0</v>
      </c>
      <c r="S133" s="64">
        <v>65010300</v>
      </c>
      <c r="T133" s="38"/>
    </row>
    <row r="134" spans="1:20" ht="148.5" customHeight="1" x14ac:dyDescent="0.2">
      <c r="A134" s="204"/>
      <c r="B134" s="204"/>
      <c r="C134" s="89" t="s">
        <v>369</v>
      </c>
      <c r="D134" s="73">
        <v>441</v>
      </c>
      <c r="E134" s="73" t="s">
        <v>94</v>
      </c>
      <c r="F134" s="126" t="s">
        <v>266</v>
      </c>
      <c r="G134" s="88">
        <v>244</v>
      </c>
      <c r="H134" s="64">
        <v>0</v>
      </c>
      <c r="I134" s="64">
        <v>0</v>
      </c>
      <c r="J134" s="64">
        <v>13000000</v>
      </c>
      <c r="K134" s="64">
        <v>0</v>
      </c>
      <c r="L134" s="44">
        <f t="shared" si="24"/>
        <v>13000000</v>
      </c>
      <c r="M134" s="64">
        <v>0</v>
      </c>
      <c r="N134" s="44">
        <v>0</v>
      </c>
      <c r="O134" s="64">
        <v>0</v>
      </c>
      <c r="P134" s="64">
        <v>0</v>
      </c>
      <c r="Q134" s="64">
        <v>0</v>
      </c>
      <c r="R134" s="64">
        <v>0</v>
      </c>
      <c r="S134" s="64">
        <v>0</v>
      </c>
      <c r="T134" s="38"/>
    </row>
    <row r="135" spans="1:20" ht="47.25" customHeight="1" x14ac:dyDescent="0.2">
      <c r="A135" s="204"/>
      <c r="B135" s="204"/>
      <c r="C135" s="89" t="s">
        <v>370</v>
      </c>
      <c r="D135" s="73">
        <v>441</v>
      </c>
      <c r="E135" s="73" t="s">
        <v>94</v>
      </c>
      <c r="F135" s="126" t="s">
        <v>267</v>
      </c>
      <c r="G135" s="88">
        <v>244</v>
      </c>
      <c r="H135" s="64">
        <v>0</v>
      </c>
      <c r="I135" s="64">
        <v>0</v>
      </c>
      <c r="J135" s="64">
        <v>2590000</v>
      </c>
      <c r="K135" s="64">
        <v>0</v>
      </c>
      <c r="L135" s="44">
        <v>0</v>
      </c>
      <c r="M135" s="64">
        <v>0</v>
      </c>
      <c r="N135" s="44">
        <v>0</v>
      </c>
      <c r="O135" s="64">
        <v>0</v>
      </c>
      <c r="P135" s="64">
        <v>0</v>
      </c>
      <c r="Q135" s="64">
        <v>0</v>
      </c>
      <c r="R135" s="64">
        <v>0</v>
      </c>
      <c r="S135" s="64">
        <v>0</v>
      </c>
      <c r="T135" s="38"/>
    </row>
    <row r="136" spans="1:20" ht="53.25" customHeight="1" x14ac:dyDescent="0.2">
      <c r="A136" s="204"/>
      <c r="B136" s="204"/>
      <c r="C136" s="89" t="s">
        <v>371</v>
      </c>
      <c r="D136" s="73">
        <v>441</v>
      </c>
      <c r="E136" s="73" t="s">
        <v>94</v>
      </c>
      <c r="F136" s="126" t="s">
        <v>348</v>
      </c>
      <c r="G136" s="88">
        <v>243</v>
      </c>
      <c r="H136" s="64">
        <v>0</v>
      </c>
      <c r="I136" s="64">
        <v>0</v>
      </c>
      <c r="J136" s="64">
        <v>0</v>
      </c>
      <c r="K136" s="64">
        <v>0</v>
      </c>
      <c r="L136" s="44">
        <v>0</v>
      </c>
      <c r="M136" s="64">
        <v>0</v>
      </c>
      <c r="N136" s="44">
        <v>349639.86</v>
      </c>
      <c r="O136" s="64">
        <v>0</v>
      </c>
      <c r="P136" s="64">
        <v>309579.92</v>
      </c>
      <c r="Q136" s="64">
        <v>309579.92</v>
      </c>
      <c r="R136" s="64">
        <v>0</v>
      </c>
      <c r="S136" s="64">
        <v>0</v>
      </c>
      <c r="T136" s="38">
        <f t="shared" si="20"/>
        <v>100</v>
      </c>
    </row>
    <row r="137" spans="1:20" ht="78.75" customHeight="1" x14ac:dyDescent="0.2">
      <c r="A137" s="204"/>
      <c r="B137" s="204"/>
      <c r="C137" s="89" t="s">
        <v>372</v>
      </c>
      <c r="D137" s="73">
        <v>441</v>
      </c>
      <c r="E137" s="73" t="s">
        <v>94</v>
      </c>
      <c r="F137" s="126" t="s">
        <v>288</v>
      </c>
      <c r="G137" s="88">
        <v>243</v>
      </c>
      <c r="H137" s="64">
        <v>0</v>
      </c>
      <c r="I137" s="64">
        <v>0</v>
      </c>
      <c r="J137" s="64">
        <v>0</v>
      </c>
      <c r="K137" s="64">
        <v>0</v>
      </c>
      <c r="L137" s="44">
        <v>19763.82</v>
      </c>
      <c r="M137" s="64">
        <v>0</v>
      </c>
      <c r="N137" s="44">
        <v>19763.82</v>
      </c>
      <c r="O137" s="64">
        <v>19763.82</v>
      </c>
      <c r="P137" s="64">
        <v>19763.82</v>
      </c>
      <c r="Q137" s="64">
        <v>19763.82</v>
      </c>
      <c r="R137" s="64">
        <v>0</v>
      </c>
      <c r="S137" s="64">
        <v>0</v>
      </c>
      <c r="T137" s="38">
        <f t="shared" si="20"/>
        <v>100</v>
      </c>
    </row>
    <row r="138" spans="1:20" ht="27.75" customHeight="1" x14ac:dyDescent="0.2">
      <c r="A138" s="204"/>
      <c r="B138" s="204"/>
      <c r="C138" s="118" t="s">
        <v>289</v>
      </c>
      <c r="D138" s="226"/>
      <c r="E138" s="227"/>
      <c r="F138" s="227"/>
      <c r="G138" s="228"/>
      <c r="H138" s="64"/>
      <c r="I138" s="64"/>
      <c r="J138" s="64"/>
      <c r="K138" s="64"/>
      <c r="L138" s="44"/>
      <c r="M138" s="64"/>
      <c r="N138" s="44">
        <v>381651.20000000001</v>
      </c>
      <c r="O138" s="64">
        <v>287582.93</v>
      </c>
      <c r="P138" s="64">
        <v>397166.77</v>
      </c>
      <c r="Q138" s="64">
        <v>324192.93</v>
      </c>
      <c r="R138" s="64"/>
      <c r="S138" s="64"/>
      <c r="T138" s="38">
        <f t="shared" ref="T138:T201" si="26">Q138/P138*100</f>
        <v>81.626398401860257</v>
      </c>
    </row>
    <row r="139" spans="1:20" ht="38.25" customHeight="1" x14ac:dyDescent="0.2">
      <c r="A139" s="204"/>
      <c r="B139" s="204"/>
      <c r="C139" s="212" t="s">
        <v>332</v>
      </c>
      <c r="D139" s="213"/>
      <c r="E139" s="213"/>
      <c r="F139" s="213"/>
      <c r="G139" s="214"/>
      <c r="H139" s="64">
        <f>SUM(H140:H146)</f>
        <v>8630560.9499999993</v>
      </c>
      <c r="I139" s="64">
        <f t="shared" ref="I139:S139" si="27">SUM(I140:I146)</f>
        <v>8590841.2399999984</v>
      </c>
      <c r="J139" s="64">
        <f>SUM(J140:J146)</f>
        <v>8522831</v>
      </c>
      <c r="K139" s="64">
        <f t="shared" si="27"/>
        <v>1682322.09</v>
      </c>
      <c r="L139" s="64">
        <f t="shared" si="27"/>
        <v>8914874</v>
      </c>
      <c r="M139" s="64">
        <f t="shared" si="27"/>
        <v>4554059.92</v>
      </c>
      <c r="N139" s="64">
        <f>SUM(N140:N146)</f>
        <v>9164874</v>
      </c>
      <c r="O139" s="64">
        <f>SUM(O140:O146)</f>
        <v>5571825.120000001</v>
      </c>
      <c r="P139" s="64">
        <f t="shared" si="27"/>
        <v>8332586.0699999994</v>
      </c>
      <c r="Q139" s="64">
        <f t="shared" si="27"/>
        <v>8263463.25</v>
      </c>
      <c r="R139" s="64">
        <f t="shared" si="27"/>
        <v>8247024.5599999996</v>
      </c>
      <c r="S139" s="64">
        <f t="shared" si="27"/>
        <v>8247024.5599999996</v>
      </c>
      <c r="T139" s="38">
        <f t="shared" si="26"/>
        <v>99.170451773083229</v>
      </c>
    </row>
    <row r="140" spans="1:20" ht="165" customHeight="1" x14ac:dyDescent="0.2">
      <c r="A140" s="204"/>
      <c r="B140" s="204"/>
      <c r="C140" s="97" t="s">
        <v>333</v>
      </c>
      <c r="D140" s="73">
        <v>445</v>
      </c>
      <c r="E140" s="73" t="s">
        <v>208</v>
      </c>
      <c r="F140" s="73" t="s">
        <v>243</v>
      </c>
      <c r="G140" s="73">
        <v>611</v>
      </c>
      <c r="H140" s="64">
        <v>311395</v>
      </c>
      <c r="I140" s="64">
        <v>311395</v>
      </c>
      <c r="J140" s="64">
        <v>0</v>
      </c>
      <c r="K140" s="64">
        <v>0</v>
      </c>
      <c r="L140" s="64">
        <v>0</v>
      </c>
      <c r="M140" s="64">
        <v>0</v>
      </c>
      <c r="N140" s="64">
        <v>0</v>
      </c>
      <c r="O140" s="64">
        <v>0</v>
      </c>
      <c r="P140" s="64">
        <v>0</v>
      </c>
      <c r="Q140" s="64">
        <v>0</v>
      </c>
      <c r="R140" s="64">
        <v>0</v>
      </c>
      <c r="S140" s="64">
        <v>0</v>
      </c>
      <c r="T140" s="38"/>
    </row>
    <row r="141" spans="1:20" ht="132.75" customHeight="1" x14ac:dyDescent="0.2">
      <c r="A141" s="204"/>
      <c r="B141" s="204"/>
      <c r="C141" s="98" t="s">
        <v>334</v>
      </c>
      <c r="D141" s="73">
        <v>445</v>
      </c>
      <c r="E141" s="73" t="s">
        <v>208</v>
      </c>
      <c r="F141" s="73" t="s">
        <v>258</v>
      </c>
      <c r="G141" s="73">
        <v>611</v>
      </c>
      <c r="H141" s="64">
        <v>0</v>
      </c>
      <c r="I141" s="64">
        <v>0</v>
      </c>
      <c r="J141" s="64">
        <v>155100</v>
      </c>
      <c r="K141" s="64">
        <v>25850</v>
      </c>
      <c r="L141" s="64">
        <f>J141</f>
        <v>155100</v>
      </c>
      <c r="M141" s="64">
        <v>64447.08</v>
      </c>
      <c r="N141" s="64">
        <v>155100</v>
      </c>
      <c r="O141" s="64">
        <v>103122.53</v>
      </c>
      <c r="P141" s="64">
        <v>155100</v>
      </c>
      <c r="Q141" s="64">
        <v>155100</v>
      </c>
      <c r="R141" s="64">
        <v>0</v>
      </c>
      <c r="S141" s="64">
        <v>0</v>
      </c>
      <c r="T141" s="38">
        <f t="shared" si="26"/>
        <v>100</v>
      </c>
    </row>
    <row r="142" spans="1:20" ht="261.75" customHeight="1" x14ac:dyDescent="0.2">
      <c r="A142" s="204"/>
      <c r="B142" s="204"/>
      <c r="C142" s="97" t="s">
        <v>373</v>
      </c>
      <c r="D142" s="73">
        <v>445</v>
      </c>
      <c r="E142" s="73" t="s">
        <v>208</v>
      </c>
      <c r="F142" s="73" t="s">
        <v>297</v>
      </c>
      <c r="G142" s="73">
        <v>611</v>
      </c>
      <c r="H142" s="64">
        <v>0</v>
      </c>
      <c r="I142" s="64">
        <v>0</v>
      </c>
      <c r="J142" s="64">
        <v>299600</v>
      </c>
      <c r="K142" s="64">
        <v>99716</v>
      </c>
      <c r="L142" s="64">
        <f t="shared" ref="L142:N160" si="28">J142</f>
        <v>299600</v>
      </c>
      <c r="M142" s="64">
        <v>0</v>
      </c>
      <c r="N142" s="64">
        <v>299600</v>
      </c>
      <c r="O142" s="64">
        <v>0</v>
      </c>
      <c r="P142" s="64">
        <v>0</v>
      </c>
      <c r="Q142" s="64">
        <v>0</v>
      </c>
      <c r="R142" s="64">
        <v>0</v>
      </c>
      <c r="S142" s="64">
        <v>0</v>
      </c>
      <c r="T142" s="38"/>
    </row>
    <row r="143" spans="1:20" ht="240.75" customHeight="1" x14ac:dyDescent="0.2">
      <c r="A143" s="204"/>
      <c r="B143" s="204"/>
      <c r="C143" s="97" t="s">
        <v>374</v>
      </c>
      <c r="D143" s="73">
        <v>445</v>
      </c>
      <c r="E143" s="73" t="s">
        <v>208</v>
      </c>
      <c r="F143" s="73" t="s">
        <v>239</v>
      </c>
      <c r="G143" s="73">
        <v>612</v>
      </c>
      <c r="H143" s="64">
        <v>0</v>
      </c>
      <c r="I143" s="64">
        <v>0</v>
      </c>
      <c r="J143" s="64">
        <v>0</v>
      </c>
      <c r="K143" s="64">
        <v>0</v>
      </c>
      <c r="L143" s="64">
        <f t="shared" ref="L143" si="29">J143</f>
        <v>0</v>
      </c>
      <c r="M143" s="64">
        <v>0</v>
      </c>
      <c r="N143" s="64">
        <v>250000</v>
      </c>
      <c r="O143" s="64">
        <v>0</v>
      </c>
      <c r="P143" s="64">
        <v>0</v>
      </c>
      <c r="Q143" s="64">
        <v>0</v>
      </c>
      <c r="R143" s="64">
        <v>0</v>
      </c>
      <c r="S143" s="64">
        <v>0</v>
      </c>
      <c r="T143" s="38"/>
    </row>
    <row r="144" spans="1:20" ht="146.25" customHeight="1" x14ac:dyDescent="0.2">
      <c r="A144" s="204"/>
      <c r="B144" s="204"/>
      <c r="C144" s="97" t="s">
        <v>375</v>
      </c>
      <c r="D144" s="73">
        <v>445</v>
      </c>
      <c r="E144" s="73" t="s">
        <v>208</v>
      </c>
      <c r="F144" s="73" t="s">
        <v>353</v>
      </c>
      <c r="G144" s="73">
        <v>612</v>
      </c>
      <c r="H144" s="64">
        <v>0</v>
      </c>
      <c r="I144" s="64">
        <v>0</v>
      </c>
      <c r="J144" s="64">
        <v>0</v>
      </c>
      <c r="K144" s="64">
        <v>0</v>
      </c>
      <c r="L144" s="64">
        <f t="shared" ref="L144" si="30">J144</f>
        <v>0</v>
      </c>
      <c r="M144" s="64">
        <v>0</v>
      </c>
      <c r="N144" s="64">
        <v>0</v>
      </c>
      <c r="O144" s="64">
        <v>0</v>
      </c>
      <c r="P144" s="64">
        <v>282514</v>
      </c>
      <c r="Q144" s="64">
        <v>282514</v>
      </c>
      <c r="R144" s="64">
        <v>0</v>
      </c>
      <c r="S144" s="64">
        <v>0</v>
      </c>
      <c r="T144" s="38">
        <f t="shared" si="26"/>
        <v>100</v>
      </c>
    </row>
    <row r="145" spans="1:20" ht="34.5" customHeight="1" x14ac:dyDescent="0.2">
      <c r="A145" s="204"/>
      <c r="B145" s="204"/>
      <c r="C145" s="97" t="s">
        <v>376</v>
      </c>
      <c r="D145" s="73">
        <v>445</v>
      </c>
      <c r="E145" s="73" t="s">
        <v>208</v>
      </c>
      <c r="F145" s="73" t="s">
        <v>349</v>
      </c>
      <c r="G145" s="73">
        <v>611</v>
      </c>
      <c r="H145" s="64">
        <v>59025</v>
      </c>
      <c r="I145" s="64">
        <v>59025</v>
      </c>
      <c r="J145" s="64">
        <v>64530</v>
      </c>
      <c r="K145" s="64">
        <v>0</v>
      </c>
      <c r="L145" s="64">
        <f t="shared" si="28"/>
        <v>64530</v>
      </c>
      <c r="M145" s="64">
        <v>28275</v>
      </c>
      <c r="N145" s="64">
        <v>64530</v>
      </c>
      <c r="O145" s="64">
        <v>28275</v>
      </c>
      <c r="P145" s="64">
        <v>51275</v>
      </c>
      <c r="Q145" s="64">
        <v>50375</v>
      </c>
      <c r="R145" s="64">
        <v>0</v>
      </c>
      <c r="S145" s="64">
        <v>0</v>
      </c>
      <c r="T145" s="38">
        <f t="shared" si="26"/>
        <v>98.244758654314964</v>
      </c>
    </row>
    <row r="146" spans="1:20" ht="19.5" customHeight="1" x14ac:dyDescent="0.2">
      <c r="A146" s="204"/>
      <c r="B146" s="204"/>
      <c r="C146" s="191" t="s">
        <v>377</v>
      </c>
      <c r="D146" s="125"/>
      <c r="E146" s="125"/>
      <c r="F146" s="125"/>
      <c r="G146" s="123"/>
      <c r="H146" s="64">
        <f>SUM(H147:H160)</f>
        <v>8260140.9499999983</v>
      </c>
      <c r="I146" s="64">
        <f t="shared" ref="I146:S146" si="31">SUM(I147:I160)</f>
        <v>8220421.2399999984</v>
      </c>
      <c r="J146" s="64">
        <f t="shared" si="31"/>
        <v>8003601</v>
      </c>
      <c r="K146" s="64">
        <f t="shared" si="31"/>
        <v>1556756.09</v>
      </c>
      <c r="L146" s="64">
        <f t="shared" si="31"/>
        <v>8395644</v>
      </c>
      <c r="M146" s="64">
        <f t="shared" si="31"/>
        <v>4461337.84</v>
      </c>
      <c r="N146" s="64">
        <f t="shared" si="31"/>
        <v>8395644</v>
      </c>
      <c r="O146" s="64">
        <f t="shared" si="31"/>
        <v>5440427.5900000008</v>
      </c>
      <c r="P146" s="64">
        <f t="shared" si="31"/>
        <v>7843697.0699999994</v>
      </c>
      <c r="Q146" s="64">
        <f t="shared" si="31"/>
        <v>7775474.25</v>
      </c>
      <c r="R146" s="64">
        <f t="shared" si="31"/>
        <v>8247024.5599999996</v>
      </c>
      <c r="S146" s="64">
        <f t="shared" si="31"/>
        <v>8247024.5599999996</v>
      </c>
      <c r="T146" s="38">
        <f t="shared" si="26"/>
        <v>99.130221126706516</v>
      </c>
    </row>
    <row r="147" spans="1:20" ht="15" customHeight="1" x14ac:dyDescent="0.2">
      <c r="A147" s="204"/>
      <c r="B147" s="204"/>
      <c r="C147" s="192"/>
      <c r="D147" s="99">
        <v>445</v>
      </c>
      <c r="E147" s="99" t="s">
        <v>208</v>
      </c>
      <c r="F147" s="137" t="s">
        <v>157</v>
      </c>
      <c r="G147" s="8">
        <v>611</v>
      </c>
      <c r="H147" s="64">
        <v>6080301.0599999996</v>
      </c>
      <c r="I147" s="64">
        <v>6080301.0599999996</v>
      </c>
      <c r="J147" s="64">
        <v>6084689</v>
      </c>
      <c r="K147" s="64">
        <v>1110344.52</v>
      </c>
      <c r="L147" s="64">
        <v>6184405</v>
      </c>
      <c r="M147" s="64">
        <v>3745045.64</v>
      </c>
      <c r="N147" s="64">
        <v>6184405</v>
      </c>
      <c r="O147" s="64">
        <v>4204563.28</v>
      </c>
      <c r="P147" s="64">
        <v>6088982.6699999999</v>
      </c>
      <c r="Q147" s="64">
        <v>6037352.8499999996</v>
      </c>
      <c r="R147" s="64">
        <v>6328112.5599999996</v>
      </c>
      <c r="S147" s="64">
        <v>6328112.5599999996</v>
      </c>
      <c r="T147" s="38">
        <f t="shared" si="26"/>
        <v>99.152078059699917</v>
      </c>
    </row>
    <row r="148" spans="1:20" ht="15" customHeight="1" x14ac:dyDescent="0.2">
      <c r="A148" s="204"/>
      <c r="B148" s="204"/>
      <c r="C148" s="192"/>
      <c r="D148" s="99">
        <v>445</v>
      </c>
      <c r="E148" s="99" t="s">
        <v>208</v>
      </c>
      <c r="F148" s="137" t="s">
        <v>264</v>
      </c>
      <c r="G148" s="8">
        <v>611</v>
      </c>
      <c r="H148" s="64">
        <v>0</v>
      </c>
      <c r="I148" s="64">
        <v>0</v>
      </c>
      <c r="J148" s="64">
        <v>900</v>
      </c>
      <c r="K148" s="64">
        <v>0</v>
      </c>
      <c r="L148" s="64">
        <f t="shared" si="28"/>
        <v>900</v>
      </c>
      <c r="M148" s="64">
        <v>0</v>
      </c>
      <c r="N148" s="64">
        <f t="shared" si="28"/>
        <v>900</v>
      </c>
      <c r="O148" s="64">
        <v>225</v>
      </c>
      <c r="P148" s="64">
        <v>525</v>
      </c>
      <c r="Q148" s="64">
        <v>525</v>
      </c>
      <c r="R148" s="64">
        <v>900</v>
      </c>
      <c r="S148" s="64">
        <v>900</v>
      </c>
      <c r="T148" s="38">
        <f t="shared" si="26"/>
        <v>100</v>
      </c>
    </row>
    <row r="149" spans="1:20" ht="15" customHeight="1" x14ac:dyDescent="0.2">
      <c r="A149" s="204"/>
      <c r="B149" s="204"/>
      <c r="C149" s="192"/>
      <c r="D149" s="99">
        <v>445</v>
      </c>
      <c r="E149" s="99" t="s">
        <v>208</v>
      </c>
      <c r="F149" s="137" t="s">
        <v>158</v>
      </c>
      <c r="G149" s="8">
        <v>612</v>
      </c>
      <c r="H149" s="64">
        <v>141651.6</v>
      </c>
      <c r="I149" s="64">
        <v>141651.6</v>
      </c>
      <c r="J149" s="64">
        <v>195000</v>
      </c>
      <c r="K149" s="64">
        <v>0</v>
      </c>
      <c r="L149" s="64">
        <f t="shared" si="28"/>
        <v>195000</v>
      </c>
      <c r="M149" s="64">
        <v>0</v>
      </c>
      <c r="N149" s="64">
        <f t="shared" si="28"/>
        <v>195000</v>
      </c>
      <c r="O149" s="64">
        <v>40401.199999999997</v>
      </c>
      <c r="P149" s="64">
        <v>40401.199999999997</v>
      </c>
      <c r="Q149" s="64">
        <v>40401.199999999997</v>
      </c>
      <c r="R149" s="64">
        <v>195000</v>
      </c>
      <c r="S149" s="64">
        <v>195000</v>
      </c>
      <c r="T149" s="38">
        <f t="shared" si="26"/>
        <v>100</v>
      </c>
    </row>
    <row r="150" spans="1:20" ht="15" customHeight="1" x14ac:dyDescent="0.2">
      <c r="A150" s="204"/>
      <c r="B150" s="204"/>
      <c r="C150" s="192"/>
      <c r="D150" s="99">
        <v>445</v>
      </c>
      <c r="E150" s="99" t="s">
        <v>208</v>
      </c>
      <c r="F150" s="137" t="s">
        <v>159</v>
      </c>
      <c r="G150" s="8">
        <v>611</v>
      </c>
      <c r="H150" s="64">
        <v>147719.79999999999</v>
      </c>
      <c r="I150" s="64">
        <v>147719.79999999999</v>
      </c>
      <c r="J150" s="64">
        <v>184700</v>
      </c>
      <c r="K150" s="64">
        <v>42640</v>
      </c>
      <c r="L150" s="64">
        <f t="shared" si="28"/>
        <v>184700</v>
      </c>
      <c r="M150" s="64">
        <v>78977</v>
      </c>
      <c r="N150" s="64">
        <f t="shared" si="28"/>
        <v>184700</v>
      </c>
      <c r="O150" s="64">
        <v>78977</v>
      </c>
      <c r="P150" s="64">
        <v>78977</v>
      </c>
      <c r="Q150" s="64">
        <v>78977</v>
      </c>
      <c r="R150" s="64">
        <v>184700</v>
      </c>
      <c r="S150" s="64">
        <v>184700</v>
      </c>
      <c r="T150" s="38">
        <f t="shared" si="26"/>
        <v>100</v>
      </c>
    </row>
    <row r="151" spans="1:20" ht="15" customHeight="1" x14ac:dyDescent="0.2">
      <c r="A151" s="204"/>
      <c r="B151" s="204"/>
      <c r="C151" s="192"/>
      <c r="D151" s="99">
        <v>445</v>
      </c>
      <c r="E151" s="99" t="s">
        <v>208</v>
      </c>
      <c r="F151" s="137" t="s">
        <v>160</v>
      </c>
      <c r="G151" s="8">
        <v>611</v>
      </c>
      <c r="H151" s="64">
        <v>105241.97</v>
      </c>
      <c r="I151" s="64">
        <v>105241.97</v>
      </c>
      <c r="J151" s="64">
        <v>120400</v>
      </c>
      <c r="K151" s="64">
        <v>17875.54</v>
      </c>
      <c r="L151" s="64">
        <f t="shared" si="28"/>
        <v>120400</v>
      </c>
      <c r="M151" s="64">
        <v>41823.14</v>
      </c>
      <c r="N151" s="64">
        <v>124900</v>
      </c>
      <c r="O151" s="64">
        <v>74704.14</v>
      </c>
      <c r="P151" s="64">
        <v>109849.54</v>
      </c>
      <c r="Q151" s="64">
        <v>109849.54</v>
      </c>
      <c r="R151" s="64">
        <v>120400</v>
      </c>
      <c r="S151" s="64">
        <v>120400</v>
      </c>
      <c r="T151" s="38">
        <f t="shared" si="26"/>
        <v>100</v>
      </c>
    </row>
    <row r="152" spans="1:20" ht="15" customHeight="1" x14ac:dyDescent="0.2">
      <c r="A152" s="204"/>
      <c r="B152" s="204"/>
      <c r="C152" s="192"/>
      <c r="D152" s="99">
        <v>445</v>
      </c>
      <c r="E152" s="99" t="s">
        <v>208</v>
      </c>
      <c r="F152" s="137" t="s">
        <v>211</v>
      </c>
      <c r="G152" s="8">
        <v>611</v>
      </c>
      <c r="H152" s="64">
        <v>94602.96</v>
      </c>
      <c r="I152" s="64">
        <v>94602.96</v>
      </c>
      <c r="J152" s="64">
        <v>165000</v>
      </c>
      <c r="K152" s="64">
        <v>70006.960000000006</v>
      </c>
      <c r="L152" s="64">
        <v>90006.96</v>
      </c>
      <c r="M152" s="64">
        <v>70006.960000000006</v>
      </c>
      <c r="N152" s="64">
        <v>90006.96</v>
      </c>
      <c r="O152" s="64">
        <v>73606.960000000006</v>
      </c>
      <c r="P152" s="64">
        <v>73606.960000000006</v>
      </c>
      <c r="Q152" s="64">
        <v>73606.960000000006</v>
      </c>
      <c r="R152" s="64">
        <v>165000</v>
      </c>
      <c r="S152" s="64">
        <v>165000</v>
      </c>
      <c r="T152" s="38">
        <f t="shared" si="26"/>
        <v>100</v>
      </c>
    </row>
    <row r="153" spans="1:20" ht="15" customHeight="1" x14ac:dyDescent="0.2">
      <c r="A153" s="204"/>
      <c r="B153" s="204"/>
      <c r="C153" s="192"/>
      <c r="D153" s="99">
        <v>445</v>
      </c>
      <c r="E153" s="99" t="s">
        <v>208</v>
      </c>
      <c r="F153" s="137" t="s">
        <v>161</v>
      </c>
      <c r="G153" s="8">
        <v>611</v>
      </c>
      <c r="H153" s="64">
        <v>492835.6</v>
      </c>
      <c r="I153" s="64">
        <v>492835.6</v>
      </c>
      <c r="J153" s="64">
        <v>654148.64</v>
      </c>
      <c r="K153" s="64">
        <v>175621.25</v>
      </c>
      <c r="L153" s="64">
        <f t="shared" si="28"/>
        <v>654148.64</v>
      </c>
      <c r="M153" s="64">
        <v>297130.17</v>
      </c>
      <c r="N153" s="64">
        <f t="shared" si="28"/>
        <v>654148.64</v>
      </c>
      <c r="O153" s="64">
        <v>311947.57</v>
      </c>
      <c r="P153" s="64">
        <v>514148.64</v>
      </c>
      <c r="Q153" s="64">
        <v>501581.92</v>
      </c>
      <c r="R153" s="64">
        <v>654148.64</v>
      </c>
      <c r="S153" s="64">
        <v>654148.64</v>
      </c>
      <c r="T153" s="38">
        <f t="shared" si="26"/>
        <v>97.555819655576641</v>
      </c>
    </row>
    <row r="154" spans="1:20" ht="15" customHeight="1" x14ac:dyDescent="0.2">
      <c r="A154" s="204"/>
      <c r="B154" s="204"/>
      <c r="C154" s="192"/>
      <c r="D154" s="99">
        <v>445</v>
      </c>
      <c r="E154" s="99" t="s">
        <v>208</v>
      </c>
      <c r="F154" s="137" t="s">
        <v>209</v>
      </c>
      <c r="G154" s="8">
        <v>611</v>
      </c>
      <c r="H154" s="64">
        <v>10560</v>
      </c>
      <c r="I154" s="64">
        <v>10560</v>
      </c>
      <c r="J154" s="64">
        <v>9235</v>
      </c>
      <c r="K154" s="64">
        <v>0</v>
      </c>
      <c r="L154" s="64">
        <f t="shared" si="28"/>
        <v>9235</v>
      </c>
      <c r="M154" s="64">
        <v>0</v>
      </c>
      <c r="N154" s="64">
        <f t="shared" si="28"/>
        <v>9235</v>
      </c>
      <c r="O154" s="64">
        <v>9095</v>
      </c>
      <c r="P154" s="64">
        <v>9095</v>
      </c>
      <c r="Q154" s="64">
        <v>9095</v>
      </c>
      <c r="R154" s="64">
        <v>9235</v>
      </c>
      <c r="S154" s="64">
        <v>9235</v>
      </c>
      <c r="T154" s="38">
        <f t="shared" si="26"/>
        <v>100</v>
      </c>
    </row>
    <row r="155" spans="1:20" ht="15" customHeight="1" x14ac:dyDescent="0.2">
      <c r="A155" s="204"/>
      <c r="B155" s="204"/>
      <c r="C155" s="192"/>
      <c r="D155" s="99">
        <v>445</v>
      </c>
      <c r="E155" s="99" t="s">
        <v>208</v>
      </c>
      <c r="F155" s="137" t="s">
        <v>209</v>
      </c>
      <c r="G155" s="8">
        <v>612</v>
      </c>
      <c r="H155" s="64">
        <v>133311.67999999999</v>
      </c>
      <c r="I155" s="64">
        <v>133311.67999999999</v>
      </c>
      <c r="J155" s="64">
        <v>0</v>
      </c>
      <c r="K155" s="64">
        <v>0</v>
      </c>
      <c r="L155" s="64">
        <v>229027</v>
      </c>
      <c r="M155" s="64">
        <v>0</v>
      </c>
      <c r="N155" s="64">
        <v>229027</v>
      </c>
      <c r="O155" s="64">
        <v>229023.84</v>
      </c>
      <c r="P155" s="64">
        <v>229023.84</v>
      </c>
      <c r="Q155" s="64">
        <v>229023.84</v>
      </c>
      <c r="R155" s="64">
        <v>0</v>
      </c>
      <c r="S155" s="64">
        <v>0</v>
      </c>
      <c r="T155" s="38">
        <f t="shared" si="26"/>
        <v>100</v>
      </c>
    </row>
    <row r="156" spans="1:20" ht="15" customHeight="1" x14ac:dyDescent="0.2">
      <c r="A156" s="204"/>
      <c r="B156" s="204"/>
      <c r="C156" s="192"/>
      <c r="D156" s="99">
        <v>445</v>
      </c>
      <c r="E156" s="99" t="s">
        <v>208</v>
      </c>
      <c r="F156" s="137" t="s">
        <v>162</v>
      </c>
      <c r="G156" s="8">
        <v>611</v>
      </c>
      <c r="H156" s="64">
        <v>373304</v>
      </c>
      <c r="I156" s="64">
        <v>334310.59000000003</v>
      </c>
      <c r="J156" s="64">
        <v>282112</v>
      </c>
      <c r="K156" s="64">
        <v>17887.82</v>
      </c>
      <c r="L156" s="64">
        <v>393405.04</v>
      </c>
      <c r="M156" s="64">
        <v>51974.93</v>
      </c>
      <c r="N156" s="64">
        <v>393405.04</v>
      </c>
      <c r="O156" s="64">
        <v>106164.15</v>
      </c>
      <c r="P156" s="64">
        <v>318528.77</v>
      </c>
      <c r="Q156" s="64">
        <v>314502.49</v>
      </c>
      <c r="R156" s="64">
        <v>282112</v>
      </c>
      <c r="S156" s="64">
        <v>282112</v>
      </c>
      <c r="T156" s="38">
        <f t="shared" si="26"/>
        <v>98.735976031301647</v>
      </c>
    </row>
    <row r="157" spans="1:20" ht="15" customHeight="1" x14ac:dyDescent="0.2">
      <c r="A157" s="204"/>
      <c r="B157" s="204"/>
      <c r="C157" s="192"/>
      <c r="D157" s="99">
        <v>445</v>
      </c>
      <c r="E157" s="99" t="s">
        <v>208</v>
      </c>
      <c r="F157" s="137" t="s">
        <v>210</v>
      </c>
      <c r="G157" s="8">
        <v>612</v>
      </c>
      <c r="H157" s="64">
        <v>297358</v>
      </c>
      <c r="I157" s="64">
        <v>297358</v>
      </c>
      <c r="J157" s="64">
        <v>166104</v>
      </c>
      <c r="K157" s="64">
        <v>122380</v>
      </c>
      <c r="L157" s="64">
        <v>193104</v>
      </c>
      <c r="M157" s="64">
        <v>122380</v>
      </c>
      <c r="N157" s="64">
        <v>193104</v>
      </c>
      <c r="O157" s="64">
        <v>179204</v>
      </c>
      <c r="P157" s="64">
        <v>246690</v>
      </c>
      <c r="Q157" s="64">
        <v>246690</v>
      </c>
      <c r="R157" s="64">
        <v>166104</v>
      </c>
      <c r="S157" s="64">
        <v>166104</v>
      </c>
      <c r="T157" s="38">
        <f t="shared" si="26"/>
        <v>100</v>
      </c>
    </row>
    <row r="158" spans="1:20" ht="15" customHeight="1" x14ac:dyDescent="0.2">
      <c r="A158" s="204"/>
      <c r="B158" s="204"/>
      <c r="C158" s="192"/>
      <c r="D158" s="99">
        <v>445</v>
      </c>
      <c r="E158" s="99" t="s">
        <v>208</v>
      </c>
      <c r="F158" s="137" t="s">
        <v>163</v>
      </c>
      <c r="G158" s="8">
        <v>611</v>
      </c>
      <c r="H158" s="64">
        <v>105360</v>
      </c>
      <c r="I158" s="64">
        <v>104633.7</v>
      </c>
      <c r="J158" s="64">
        <v>141312.35999999999</v>
      </c>
      <c r="K158" s="64">
        <v>0</v>
      </c>
      <c r="L158" s="64">
        <f t="shared" si="28"/>
        <v>141312.35999999999</v>
      </c>
      <c r="M158" s="64">
        <v>54000</v>
      </c>
      <c r="N158" s="64">
        <v>136812.35999999999</v>
      </c>
      <c r="O158" s="64">
        <v>132515.45000000001</v>
      </c>
      <c r="P158" s="64">
        <v>133868.45000000001</v>
      </c>
      <c r="Q158" s="64">
        <v>133868.45000000001</v>
      </c>
      <c r="R158" s="64">
        <v>141312.35999999999</v>
      </c>
      <c r="S158" s="64">
        <v>141312.35999999999</v>
      </c>
      <c r="T158" s="38">
        <f t="shared" si="26"/>
        <v>100</v>
      </c>
    </row>
    <row r="159" spans="1:20" ht="15" customHeight="1" x14ac:dyDescent="0.2">
      <c r="A159" s="204"/>
      <c r="B159" s="204"/>
      <c r="C159" s="192"/>
      <c r="D159" s="100">
        <v>445</v>
      </c>
      <c r="E159" s="100" t="s">
        <v>208</v>
      </c>
      <c r="F159" s="100" t="s">
        <v>164</v>
      </c>
      <c r="G159" s="100">
        <v>612</v>
      </c>
      <c r="H159" s="64">
        <v>134524.54</v>
      </c>
      <c r="I159" s="64">
        <v>134524.54</v>
      </c>
      <c r="J159" s="64">
        <v>0</v>
      </c>
      <c r="K159" s="64">
        <v>0</v>
      </c>
      <c r="L159" s="64">
        <f t="shared" si="28"/>
        <v>0</v>
      </c>
      <c r="M159" s="64">
        <v>0</v>
      </c>
      <c r="N159" s="64">
        <v>0</v>
      </c>
      <c r="O159" s="64">
        <v>0</v>
      </c>
      <c r="P159" s="64">
        <v>0</v>
      </c>
      <c r="Q159" s="64">
        <v>0</v>
      </c>
      <c r="R159" s="64">
        <v>0</v>
      </c>
      <c r="S159" s="64">
        <v>0</v>
      </c>
      <c r="T159" s="38"/>
    </row>
    <row r="160" spans="1:20" ht="15" customHeight="1" x14ac:dyDescent="0.2">
      <c r="A160" s="205"/>
      <c r="B160" s="205"/>
      <c r="C160" s="193"/>
      <c r="D160" s="100">
        <v>445</v>
      </c>
      <c r="E160" s="100" t="s">
        <v>208</v>
      </c>
      <c r="F160" s="100" t="s">
        <v>187</v>
      </c>
      <c r="G160" s="100">
        <v>612</v>
      </c>
      <c r="H160" s="64">
        <v>143369.74</v>
      </c>
      <c r="I160" s="64">
        <v>143369.74</v>
      </c>
      <c r="J160" s="64">
        <v>0</v>
      </c>
      <c r="K160" s="64">
        <v>0</v>
      </c>
      <c r="L160" s="64">
        <f t="shared" si="28"/>
        <v>0</v>
      </c>
      <c r="M160" s="64">
        <v>0</v>
      </c>
      <c r="N160" s="64">
        <v>0</v>
      </c>
      <c r="O160" s="64">
        <v>0</v>
      </c>
      <c r="P160" s="64">
        <v>0</v>
      </c>
      <c r="Q160" s="64">
        <v>0</v>
      </c>
      <c r="R160" s="64">
        <v>0</v>
      </c>
      <c r="S160" s="64">
        <v>0</v>
      </c>
      <c r="T160" s="38"/>
    </row>
    <row r="161" spans="1:20" ht="34.5" customHeight="1" x14ac:dyDescent="0.2">
      <c r="A161" s="132"/>
      <c r="B161" s="132"/>
      <c r="C161" s="101" t="s">
        <v>179</v>
      </c>
      <c r="D161" s="102"/>
      <c r="E161" s="103"/>
      <c r="F161" s="103"/>
      <c r="G161" s="102"/>
      <c r="H161" s="41">
        <f>H165</f>
        <v>11032539.939999999</v>
      </c>
      <c r="I161" s="41">
        <f t="shared" ref="I161:S161" si="32">I165</f>
        <v>10874646.579999998</v>
      </c>
      <c r="J161" s="41">
        <f>J165</f>
        <v>26821444</v>
      </c>
      <c r="K161" s="41">
        <f t="shared" si="32"/>
        <v>4167133.27</v>
      </c>
      <c r="L161" s="41">
        <f>L165</f>
        <v>26740090</v>
      </c>
      <c r="M161" s="41">
        <f t="shared" si="32"/>
        <v>10578539.179999998</v>
      </c>
      <c r="N161" s="41">
        <f t="shared" si="32"/>
        <v>26223890</v>
      </c>
      <c r="O161" s="41">
        <f t="shared" si="32"/>
        <v>17354087.91</v>
      </c>
      <c r="P161" s="41">
        <f>P165</f>
        <v>25711048.569999997</v>
      </c>
      <c r="Q161" s="41">
        <f t="shared" si="32"/>
        <v>25236172.91</v>
      </c>
      <c r="R161" s="41">
        <f t="shared" si="32"/>
        <v>26763666.600000001</v>
      </c>
      <c r="S161" s="41">
        <f t="shared" si="32"/>
        <v>26763666.600000001</v>
      </c>
      <c r="T161" s="38">
        <f t="shared" si="26"/>
        <v>98.153028808968585</v>
      </c>
    </row>
    <row r="162" spans="1:20" ht="24.75" customHeight="1" x14ac:dyDescent="0.2">
      <c r="A162" s="132"/>
      <c r="B162" s="132"/>
      <c r="C162" s="17" t="s">
        <v>5</v>
      </c>
      <c r="D162" s="35"/>
      <c r="E162" s="36"/>
      <c r="F162" s="36"/>
      <c r="G162" s="35"/>
      <c r="H162" s="44"/>
      <c r="I162" s="44"/>
      <c r="J162" s="44"/>
      <c r="K162" s="44"/>
      <c r="L162" s="45"/>
      <c r="M162" s="45"/>
      <c r="N162" s="44"/>
      <c r="O162" s="44"/>
      <c r="P162" s="44"/>
      <c r="Q162" s="44"/>
      <c r="R162" s="44"/>
      <c r="S162" s="44"/>
      <c r="T162" s="38"/>
    </row>
    <row r="163" spans="1:20" ht="60.75" customHeight="1" x14ac:dyDescent="0.2">
      <c r="A163" s="132"/>
      <c r="B163" s="132"/>
      <c r="C163" s="17" t="s">
        <v>247</v>
      </c>
      <c r="D163" s="35">
        <v>445</v>
      </c>
      <c r="E163" s="36" t="s">
        <v>94</v>
      </c>
      <c r="F163" s="36"/>
      <c r="G163" s="35"/>
      <c r="H163" s="44">
        <f>H165-H164</f>
        <v>11032539.939999999</v>
      </c>
      <c r="I163" s="44">
        <f t="shared" ref="I163:S163" si="33">I165-I164</f>
        <v>10874646.579999998</v>
      </c>
      <c r="J163" s="44">
        <f t="shared" si="33"/>
        <v>26821444</v>
      </c>
      <c r="K163" s="44">
        <f t="shared" si="33"/>
        <v>4167133.27</v>
      </c>
      <c r="L163" s="44">
        <f t="shared" si="33"/>
        <v>26740090</v>
      </c>
      <c r="M163" s="44">
        <f t="shared" si="33"/>
        <v>10578539.179999998</v>
      </c>
      <c r="N163" s="44">
        <f t="shared" si="33"/>
        <v>26223890</v>
      </c>
      <c r="O163" s="44">
        <f t="shared" si="33"/>
        <v>17354087.91</v>
      </c>
      <c r="P163" s="44">
        <f t="shared" si="33"/>
        <v>25711048.569999997</v>
      </c>
      <c r="Q163" s="44">
        <f t="shared" si="33"/>
        <v>25236172.91</v>
      </c>
      <c r="R163" s="44">
        <f t="shared" si="33"/>
        <v>26763666.600000001</v>
      </c>
      <c r="S163" s="44">
        <f t="shared" si="33"/>
        <v>26763666.600000001</v>
      </c>
      <c r="T163" s="38">
        <f t="shared" si="26"/>
        <v>98.153028808968585</v>
      </c>
    </row>
    <row r="164" spans="1:20" ht="34.5" customHeight="1" x14ac:dyDescent="0.2">
      <c r="A164" s="132"/>
      <c r="B164" s="132"/>
      <c r="C164" s="17" t="s">
        <v>34</v>
      </c>
      <c r="D164" s="35">
        <v>441</v>
      </c>
      <c r="E164" s="36" t="s">
        <v>94</v>
      </c>
      <c r="F164" s="36"/>
      <c r="G164" s="35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38"/>
    </row>
    <row r="165" spans="1:20" ht="47.25" customHeight="1" x14ac:dyDescent="0.2">
      <c r="A165" s="209" t="s">
        <v>217</v>
      </c>
      <c r="B165" s="209" t="s">
        <v>218</v>
      </c>
      <c r="C165" s="231" t="s">
        <v>219</v>
      </c>
      <c r="D165" s="232"/>
      <c r="E165" s="232"/>
      <c r="F165" s="232"/>
      <c r="G165" s="233"/>
      <c r="H165" s="104">
        <f t="shared" ref="H165:K165" si="34">SUM(H166:H171)</f>
        <v>11032539.939999999</v>
      </c>
      <c r="I165" s="104">
        <f t="shared" si="34"/>
        <v>10874646.579999998</v>
      </c>
      <c r="J165" s="104">
        <f t="shared" si="34"/>
        <v>26821444</v>
      </c>
      <c r="K165" s="104">
        <f t="shared" si="34"/>
        <v>4167133.27</v>
      </c>
      <c r="L165" s="104">
        <f>SUM(L166:L171)</f>
        <v>26740090</v>
      </c>
      <c r="M165" s="104">
        <f t="shared" ref="M165:S165" si="35">SUM(M166:M171)</f>
        <v>10578539.179999998</v>
      </c>
      <c r="N165" s="104">
        <f t="shared" si="35"/>
        <v>26223890</v>
      </c>
      <c r="O165" s="104">
        <f t="shared" si="35"/>
        <v>17354087.91</v>
      </c>
      <c r="P165" s="104">
        <f t="shared" si="35"/>
        <v>25711048.569999997</v>
      </c>
      <c r="Q165" s="104">
        <f t="shared" si="35"/>
        <v>25236172.91</v>
      </c>
      <c r="R165" s="104">
        <f t="shared" si="35"/>
        <v>26763666.600000001</v>
      </c>
      <c r="S165" s="104">
        <f t="shared" si="35"/>
        <v>26763666.600000001</v>
      </c>
      <c r="T165" s="38">
        <f t="shared" si="26"/>
        <v>98.153028808968585</v>
      </c>
    </row>
    <row r="166" spans="1:20" ht="65.25" customHeight="1" x14ac:dyDescent="0.2">
      <c r="A166" s="210"/>
      <c r="B166" s="210"/>
      <c r="C166" s="202" t="s">
        <v>342</v>
      </c>
      <c r="D166" s="27">
        <v>445</v>
      </c>
      <c r="E166" s="27" t="s">
        <v>167</v>
      </c>
      <c r="F166" s="27" t="s">
        <v>268</v>
      </c>
      <c r="G166" s="27">
        <v>111</v>
      </c>
      <c r="H166" s="64">
        <v>0</v>
      </c>
      <c r="I166" s="64">
        <v>0</v>
      </c>
      <c r="J166" s="64">
        <v>449770</v>
      </c>
      <c r="K166" s="64">
        <v>74959.539999999994</v>
      </c>
      <c r="L166" s="64">
        <f>J166</f>
        <v>449770</v>
      </c>
      <c r="M166" s="64">
        <v>187399.57</v>
      </c>
      <c r="N166" s="64">
        <f>L166</f>
        <v>449770</v>
      </c>
      <c r="O166" s="64">
        <v>299838.57</v>
      </c>
      <c r="P166" s="64">
        <v>449770</v>
      </c>
      <c r="Q166" s="64">
        <v>449770</v>
      </c>
      <c r="R166" s="64">
        <v>0</v>
      </c>
      <c r="S166" s="64">
        <v>0</v>
      </c>
      <c r="T166" s="38">
        <f t="shared" si="26"/>
        <v>100</v>
      </c>
    </row>
    <row r="167" spans="1:20" ht="65.25" customHeight="1" x14ac:dyDescent="0.2">
      <c r="A167" s="210"/>
      <c r="B167" s="210"/>
      <c r="C167" s="202"/>
      <c r="D167" s="27">
        <v>445</v>
      </c>
      <c r="E167" s="27" t="s">
        <v>167</v>
      </c>
      <c r="F167" s="27" t="s">
        <v>268</v>
      </c>
      <c r="G167" s="27">
        <v>119</v>
      </c>
      <c r="H167" s="64">
        <v>0</v>
      </c>
      <c r="I167" s="64">
        <v>0</v>
      </c>
      <c r="J167" s="64">
        <v>135830</v>
      </c>
      <c r="K167" s="64">
        <v>22637.919999999998</v>
      </c>
      <c r="L167" s="64">
        <f t="shared" ref="L167:N187" si="36">J167</f>
        <v>135830</v>
      </c>
      <c r="M167" s="64">
        <v>56594.8</v>
      </c>
      <c r="N167" s="64">
        <f t="shared" si="36"/>
        <v>135830</v>
      </c>
      <c r="O167" s="64">
        <v>90551.679999999993</v>
      </c>
      <c r="P167" s="64">
        <v>135830</v>
      </c>
      <c r="Q167" s="64">
        <v>135830</v>
      </c>
      <c r="R167" s="64">
        <v>0</v>
      </c>
      <c r="S167" s="64">
        <v>0</v>
      </c>
      <c r="T167" s="38">
        <f t="shared" si="26"/>
        <v>100</v>
      </c>
    </row>
    <row r="168" spans="1:20" ht="51.75" customHeight="1" x14ac:dyDescent="0.2">
      <c r="A168" s="210"/>
      <c r="B168" s="210"/>
      <c r="C168" s="202" t="s">
        <v>378</v>
      </c>
      <c r="D168" s="27">
        <v>445</v>
      </c>
      <c r="E168" s="27" t="s">
        <v>167</v>
      </c>
      <c r="F168" s="27" t="s">
        <v>354</v>
      </c>
      <c r="G168" s="27">
        <v>111</v>
      </c>
      <c r="H168" s="64">
        <v>0</v>
      </c>
      <c r="I168" s="64">
        <v>0</v>
      </c>
      <c r="J168" s="64">
        <v>0</v>
      </c>
      <c r="K168" s="64">
        <v>0</v>
      </c>
      <c r="L168" s="64">
        <v>0</v>
      </c>
      <c r="M168" s="64">
        <v>0</v>
      </c>
      <c r="N168" s="64">
        <v>0</v>
      </c>
      <c r="O168" s="64">
        <v>0</v>
      </c>
      <c r="P168" s="64">
        <v>586290</v>
      </c>
      <c r="Q168" s="64">
        <v>586290</v>
      </c>
      <c r="R168" s="64">
        <v>0</v>
      </c>
      <c r="S168" s="64">
        <v>0</v>
      </c>
      <c r="T168" s="38">
        <f t="shared" si="26"/>
        <v>100</v>
      </c>
    </row>
    <row r="169" spans="1:20" ht="51.75" customHeight="1" x14ac:dyDescent="0.2">
      <c r="A169" s="210"/>
      <c r="B169" s="210"/>
      <c r="C169" s="202"/>
      <c r="D169" s="27">
        <v>445</v>
      </c>
      <c r="E169" s="27" t="s">
        <v>167</v>
      </c>
      <c r="F169" s="27" t="s">
        <v>354</v>
      </c>
      <c r="G169" s="27">
        <v>119</v>
      </c>
      <c r="H169" s="64">
        <v>0</v>
      </c>
      <c r="I169" s="64">
        <v>0</v>
      </c>
      <c r="J169" s="64">
        <v>0</v>
      </c>
      <c r="K169" s="64">
        <v>0</v>
      </c>
      <c r="L169" s="64">
        <v>0</v>
      </c>
      <c r="M169" s="64">
        <v>0</v>
      </c>
      <c r="N169" s="64">
        <v>0</v>
      </c>
      <c r="O169" s="64">
        <v>0</v>
      </c>
      <c r="P169" s="64">
        <v>177060</v>
      </c>
      <c r="Q169" s="64">
        <v>177060</v>
      </c>
      <c r="R169" s="64">
        <v>0</v>
      </c>
      <c r="S169" s="64">
        <v>0</v>
      </c>
      <c r="T169" s="38">
        <f t="shared" si="26"/>
        <v>100</v>
      </c>
    </row>
    <row r="170" spans="1:20" ht="170.25" customHeight="1" x14ac:dyDescent="0.2">
      <c r="A170" s="210"/>
      <c r="B170" s="210"/>
      <c r="C170" s="140" t="s">
        <v>379</v>
      </c>
      <c r="D170" s="105">
        <v>445</v>
      </c>
      <c r="E170" s="105" t="s">
        <v>167</v>
      </c>
      <c r="F170" s="105" t="s">
        <v>244</v>
      </c>
      <c r="G170" s="105">
        <v>244</v>
      </c>
      <c r="H170" s="64">
        <v>48000</v>
      </c>
      <c r="I170" s="64">
        <v>48000</v>
      </c>
      <c r="J170" s="64">
        <v>0</v>
      </c>
      <c r="K170" s="64">
        <v>0</v>
      </c>
      <c r="L170" s="64">
        <f t="shared" si="36"/>
        <v>0</v>
      </c>
      <c r="M170" s="64">
        <v>0</v>
      </c>
      <c r="N170" s="64">
        <f t="shared" si="36"/>
        <v>0</v>
      </c>
      <c r="O170" s="64">
        <v>0</v>
      </c>
      <c r="P170" s="64">
        <v>0</v>
      </c>
      <c r="Q170" s="64">
        <v>0</v>
      </c>
      <c r="R170" s="64">
        <v>0</v>
      </c>
      <c r="S170" s="64">
        <v>0</v>
      </c>
      <c r="T170" s="38"/>
    </row>
    <row r="171" spans="1:20" ht="18.75" customHeight="1" x14ac:dyDescent="0.2">
      <c r="A171" s="210"/>
      <c r="B171" s="210"/>
      <c r="C171" s="196" t="s">
        <v>380</v>
      </c>
      <c r="D171" s="105"/>
      <c r="E171" s="105"/>
      <c r="F171" s="105"/>
      <c r="G171" s="105"/>
      <c r="H171" s="64">
        <f>SUM(H172:H187)</f>
        <v>10984539.939999999</v>
      </c>
      <c r="I171" s="64">
        <f t="shared" ref="I171:S171" si="37">SUM(I172:I187)</f>
        <v>10826646.579999998</v>
      </c>
      <c r="J171" s="64">
        <f t="shared" si="37"/>
        <v>26235844</v>
      </c>
      <c r="K171" s="64">
        <f t="shared" si="37"/>
        <v>4069535.81</v>
      </c>
      <c r="L171" s="64">
        <f t="shared" si="37"/>
        <v>26154490</v>
      </c>
      <c r="M171" s="64">
        <f t="shared" si="37"/>
        <v>10334544.809999999</v>
      </c>
      <c r="N171" s="64">
        <f t="shared" ref="N171" si="38">SUM(N172:N187)</f>
        <v>25638290</v>
      </c>
      <c r="O171" s="64">
        <f t="shared" si="37"/>
        <v>16963697.66</v>
      </c>
      <c r="P171" s="64">
        <f t="shared" si="37"/>
        <v>24362098.569999997</v>
      </c>
      <c r="Q171" s="64">
        <f t="shared" si="37"/>
        <v>23887222.91</v>
      </c>
      <c r="R171" s="64">
        <f t="shared" si="37"/>
        <v>26763666.600000001</v>
      </c>
      <c r="S171" s="64">
        <f t="shared" si="37"/>
        <v>26763666.600000001</v>
      </c>
      <c r="T171" s="38">
        <f t="shared" si="26"/>
        <v>98.050760452201885</v>
      </c>
    </row>
    <row r="172" spans="1:20" ht="18" customHeight="1" x14ac:dyDescent="0.2">
      <c r="A172" s="210"/>
      <c r="B172" s="210"/>
      <c r="C172" s="197"/>
      <c r="D172" s="106">
        <v>445</v>
      </c>
      <c r="E172" s="106" t="s">
        <v>167</v>
      </c>
      <c r="F172" s="106" t="s">
        <v>220</v>
      </c>
      <c r="G172" s="106">
        <v>111</v>
      </c>
      <c r="H172" s="64">
        <v>6434558.7300000004</v>
      </c>
      <c r="I172" s="64">
        <v>6428969.0099999998</v>
      </c>
      <c r="J172" s="64">
        <v>17644904</v>
      </c>
      <c r="K172" s="64">
        <v>2935031.56</v>
      </c>
      <c r="L172" s="64">
        <f t="shared" si="36"/>
        <v>17644904</v>
      </c>
      <c r="M172" s="64">
        <v>7450387.2599999998</v>
      </c>
      <c r="N172" s="64">
        <f t="shared" si="36"/>
        <v>17644904</v>
      </c>
      <c r="O172" s="64">
        <v>11867938.300000001</v>
      </c>
      <c r="P172" s="64">
        <v>17151996</v>
      </c>
      <c r="Q172" s="64">
        <v>16812235.699999999</v>
      </c>
      <c r="R172" s="64">
        <v>18350700.600000001</v>
      </c>
      <c r="S172" s="64">
        <f>R172</f>
        <v>18350700.600000001</v>
      </c>
      <c r="T172" s="38">
        <f t="shared" si="26"/>
        <v>98.019120923302452</v>
      </c>
    </row>
    <row r="173" spans="1:20" x14ac:dyDescent="0.2">
      <c r="A173" s="210"/>
      <c r="B173" s="210"/>
      <c r="C173" s="197"/>
      <c r="D173" s="106">
        <v>445</v>
      </c>
      <c r="E173" s="106" t="s">
        <v>167</v>
      </c>
      <c r="F173" s="106" t="s">
        <v>220</v>
      </c>
      <c r="G173" s="106">
        <v>119</v>
      </c>
      <c r="H173" s="64">
        <v>1974759.16</v>
      </c>
      <c r="I173" s="64">
        <v>1936723.24</v>
      </c>
      <c r="J173" s="64">
        <v>5328761</v>
      </c>
      <c r="K173" s="64">
        <v>817718.68</v>
      </c>
      <c r="L173" s="64">
        <f t="shared" si="36"/>
        <v>5328761</v>
      </c>
      <c r="M173" s="64">
        <v>2077362.87</v>
      </c>
      <c r="N173" s="64">
        <f t="shared" si="36"/>
        <v>5328761</v>
      </c>
      <c r="O173" s="64">
        <v>3457044.26</v>
      </c>
      <c r="P173" s="64">
        <v>5192461</v>
      </c>
      <c r="Q173" s="64">
        <v>5085512.03</v>
      </c>
      <c r="R173" s="64">
        <v>5541911</v>
      </c>
      <c r="S173" s="64">
        <f t="shared" ref="S173:S187" si="39">R173</f>
        <v>5541911</v>
      </c>
      <c r="T173" s="38">
        <f t="shared" si="26"/>
        <v>97.94030287372405</v>
      </c>
    </row>
    <row r="174" spans="1:20" x14ac:dyDescent="0.2">
      <c r="A174" s="210"/>
      <c r="B174" s="210"/>
      <c r="C174" s="197"/>
      <c r="D174" s="106">
        <v>445</v>
      </c>
      <c r="E174" s="106" t="s">
        <v>167</v>
      </c>
      <c r="F174" s="106" t="s">
        <v>221</v>
      </c>
      <c r="G174" s="106">
        <v>112</v>
      </c>
      <c r="H174" s="64">
        <v>190171</v>
      </c>
      <c r="I174" s="64">
        <v>190171</v>
      </c>
      <c r="J174" s="64">
        <v>800000</v>
      </c>
      <c r="K174" s="64">
        <v>12470</v>
      </c>
      <c r="L174" s="64">
        <f t="shared" si="36"/>
        <v>800000</v>
      </c>
      <c r="M174" s="64">
        <v>39950</v>
      </c>
      <c r="N174" s="64">
        <f t="shared" si="36"/>
        <v>800000</v>
      </c>
      <c r="O174" s="64">
        <v>581218.09</v>
      </c>
      <c r="P174" s="64">
        <v>685996.49</v>
      </c>
      <c r="Q174" s="64">
        <v>685996.49</v>
      </c>
      <c r="R174" s="64">
        <v>800000</v>
      </c>
      <c r="S174" s="64">
        <f t="shared" si="39"/>
        <v>800000</v>
      </c>
      <c r="T174" s="38">
        <f t="shared" si="26"/>
        <v>100</v>
      </c>
    </row>
    <row r="175" spans="1:20" x14ac:dyDescent="0.2">
      <c r="A175" s="210"/>
      <c r="B175" s="210"/>
      <c r="C175" s="197"/>
      <c r="D175" s="106">
        <v>445</v>
      </c>
      <c r="E175" s="106" t="s">
        <v>167</v>
      </c>
      <c r="F175" s="106" t="s">
        <v>222</v>
      </c>
      <c r="G175" s="106">
        <v>112</v>
      </c>
      <c r="H175" s="64">
        <v>14550</v>
      </c>
      <c r="I175" s="64">
        <v>14550</v>
      </c>
      <c r="J175" s="64">
        <v>98550</v>
      </c>
      <c r="K175" s="64">
        <v>4350</v>
      </c>
      <c r="L175" s="64">
        <f t="shared" si="36"/>
        <v>98550</v>
      </c>
      <c r="M175" s="64">
        <v>41740</v>
      </c>
      <c r="N175" s="64">
        <f t="shared" si="36"/>
        <v>98550</v>
      </c>
      <c r="O175" s="64">
        <v>48205</v>
      </c>
      <c r="P175" s="64">
        <v>57305</v>
      </c>
      <c r="Q175" s="64">
        <v>55585</v>
      </c>
      <c r="R175" s="64">
        <v>98550</v>
      </c>
      <c r="S175" s="64">
        <f t="shared" si="39"/>
        <v>98550</v>
      </c>
      <c r="T175" s="38">
        <f t="shared" si="26"/>
        <v>96.998516708838665</v>
      </c>
    </row>
    <row r="176" spans="1:20" x14ac:dyDescent="0.2">
      <c r="A176" s="210"/>
      <c r="B176" s="210"/>
      <c r="C176" s="197"/>
      <c r="D176" s="106">
        <v>445</v>
      </c>
      <c r="E176" s="106" t="s">
        <v>167</v>
      </c>
      <c r="F176" s="106" t="s">
        <v>223</v>
      </c>
      <c r="G176" s="106">
        <v>244</v>
      </c>
      <c r="H176" s="64">
        <v>29011</v>
      </c>
      <c r="I176" s="64">
        <v>17149.900000000001</v>
      </c>
      <c r="J176" s="64">
        <v>110500</v>
      </c>
      <c r="K176" s="64">
        <v>12335.4</v>
      </c>
      <c r="L176" s="64">
        <f t="shared" si="36"/>
        <v>110500</v>
      </c>
      <c r="M176" s="64">
        <v>39280.79</v>
      </c>
      <c r="N176" s="64">
        <f t="shared" si="36"/>
        <v>110500</v>
      </c>
      <c r="O176" s="64">
        <v>57390.39</v>
      </c>
      <c r="P176" s="64">
        <v>88762.08</v>
      </c>
      <c r="Q176" s="64">
        <v>88380.84</v>
      </c>
      <c r="R176" s="64">
        <v>110500</v>
      </c>
      <c r="S176" s="64">
        <f t="shared" si="39"/>
        <v>110500</v>
      </c>
      <c r="T176" s="38">
        <f t="shared" si="26"/>
        <v>99.570492264264203</v>
      </c>
    </row>
    <row r="177" spans="1:20" x14ac:dyDescent="0.2">
      <c r="A177" s="210"/>
      <c r="B177" s="210"/>
      <c r="C177" s="197"/>
      <c r="D177" s="106">
        <v>445</v>
      </c>
      <c r="E177" s="106" t="s">
        <v>167</v>
      </c>
      <c r="F177" s="106" t="s">
        <v>224</v>
      </c>
      <c r="G177" s="106">
        <v>112</v>
      </c>
      <c r="H177" s="64">
        <v>7044</v>
      </c>
      <c r="I177" s="64">
        <v>7044</v>
      </c>
      <c r="J177" s="64">
        <v>200000</v>
      </c>
      <c r="K177" s="64">
        <v>0</v>
      </c>
      <c r="L177" s="64">
        <v>6000</v>
      </c>
      <c r="M177" s="64">
        <v>0</v>
      </c>
      <c r="N177" s="64">
        <v>6000</v>
      </c>
      <c r="O177" s="64">
        <v>2700</v>
      </c>
      <c r="P177" s="64">
        <v>5094</v>
      </c>
      <c r="Q177" s="64">
        <v>4855</v>
      </c>
      <c r="R177" s="64">
        <v>0</v>
      </c>
      <c r="S177" s="64">
        <v>0</v>
      </c>
      <c r="T177" s="38">
        <f t="shared" si="26"/>
        <v>95.308205732234001</v>
      </c>
    </row>
    <row r="178" spans="1:20" x14ac:dyDescent="0.2">
      <c r="A178" s="210"/>
      <c r="B178" s="210"/>
      <c r="C178" s="197"/>
      <c r="D178" s="106">
        <v>445</v>
      </c>
      <c r="E178" s="106" t="s">
        <v>167</v>
      </c>
      <c r="F178" s="106" t="s">
        <v>224</v>
      </c>
      <c r="G178" s="106">
        <v>244</v>
      </c>
      <c r="H178" s="64">
        <v>7044</v>
      </c>
      <c r="I178" s="64">
        <v>7044</v>
      </c>
      <c r="J178" s="64">
        <v>200000</v>
      </c>
      <c r="K178" s="64">
        <v>0</v>
      </c>
      <c r="L178" s="64">
        <v>144000</v>
      </c>
      <c r="M178" s="64">
        <v>0</v>
      </c>
      <c r="N178" s="64">
        <v>44000</v>
      </c>
      <c r="O178" s="64">
        <v>0</v>
      </c>
      <c r="P178" s="64">
        <v>0</v>
      </c>
      <c r="Q178" s="64">
        <v>0</v>
      </c>
      <c r="R178" s="64">
        <v>200000</v>
      </c>
      <c r="S178" s="64">
        <f t="shared" si="39"/>
        <v>200000</v>
      </c>
      <c r="T178" s="38"/>
    </row>
    <row r="179" spans="1:20" x14ac:dyDescent="0.2">
      <c r="A179" s="210"/>
      <c r="B179" s="210"/>
      <c r="C179" s="197"/>
      <c r="D179" s="106">
        <v>445</v>
      </c>
      <c r="E179" s="106" t="s">
        <v>167</v>
      </c>
      <c r="F179" s="106" t="s">
        <v>225</v>
      </c>
      <c r="G179" s="106">
        <v>112</v>
      </c>
      <c r="H179" s="64">
        <v>224109</v>
      </c>
      <c r="I179" s="64">
        <v>224109</v>
      </c>
      <c r="J179" s="64">
        <v>8917</v>
      </c>
      <c r="K179" s="64">
        <v>0</v>
      </c>
      <c r="L179" s="64">
        <v>73613</v>
      </c>
      <c r="M179" s="64">
        <v>36222</v>
      </c>
      <c r="N179" s="64">
        <v>73613</v>
      </c>
      <c r="O179" s="64">
        <v>59549</v>
      </c>
      <c r="P179" s="64">
        <v>62612</v>
      </c>
      <c r="Q179" s="64">
        <v>62612</v>
      </c>
      <c r="R179" s="64">
        <v>0</v>
      </c>
      <c r="S179" s="64">
        <f t="shared" si="39"/>
        <v>0</v>
      </c>
      <c r="T179" s="38">
        <f t="shared" si="26"/>
        <v>100</v>
      </c>
    </row>
    <row r="180" spans="1:20" x14ac:dyDescent="0.2">
      <c r="A180" s="210"/>
      <c r="B180" s="210"/>
      <c r="C180" s="197"/>
      <c r="D180" s="106">
        <v>445</v>
      </c>
      <c r="E180" s="106" t="s">
        <v>167</v>
      </c>
      <c r="F180" s="106" t="s">
        <v>225</v>
      </c>
      <c r="G180" s="106">
        <v>244</v>
      </c>
      <c r="H180" s="64">
        <v>196001.88</v>
      </c>
      <c r="I180" s="64">
        <v>93690.26</v>
      </c>
      <c r="J180" s="64">
        <v>925933</v>
      </c>
      <c r="K180" s="64">
        <v>56590.51</v>
      </c>
      <c r="L180" s="64">
        <v>1008533</v>
      </c>
      <c r="M180" s="64">
        <v>279871.34000000003</v>
      </c>
      <c r="N180" s="64">
        <v>772333</v>
      </c>
      <c r="O180" s="64">
        <v>373490.07</v>
      </c>
      <c r="P180" s="64">
        <v>552333</v>
      </c>
      <c r="Q180" s="64">
        <v>536077.30000000005</v>
      </c>
      <c r="R180" s="64">
        <v>743726</v>
      </c>
      <c r="S180" s="64">
        <f t="shared" si="39"/>
        <v>743726</v>
      </c>
      <c r="T180" s="38">
        <f t="shared" si="26"/>
        <v>97.056902267291662</v>
      </c>
    </row>
    <row r="181" spans="1:20" x14ac:dyDescent="0.2">
      <c r="A181" s="210"/>
      <c r="B181" s="210"/>
      <c r="C181" s="197"/>
      <c r="D181" s="106">
        <v>445</v>
      </c>
      <c r="E181" s="106" t="s">
        <v>167</v>
      </c>
      <c r="F181" s="106" t="s">
        <v>225</v>
      </c>
      <c r="G181" s="106">
        <v>852</v>
      </c>
      <c r="H181" s="64">
        <v>3700</v>
      </c>
      <c r="I181" s="64">
        <v>3700</v>
      </c>
      <c r="J181" s="64">
        <v>11000</v>
      </c>
      <c r="K181" s="64">
        <v>0</v>
      </c>
      <c r="L181" s="64">
        <f t="shared" si="36"/>
        <v>11000</v>
      </c>
      <c r="M181" s="64">
        <v>0</v>
      </c>
      <c r="N181" s="64">
        <f t="shared" si="36"/>
        <v>11000</v>
      </c>
      <c r="O181" s="64">
        <v>0</v>
      </c>
      <c r="P181" s="64">
        <v>800</v>
      </c>
      <c r="Q181" s="64">
        <v>800</v>
      </c>
      <c r="R181" s="64">
        <v>11000</v>
      </c>
      <c r="S181" s="64">
        <f t="shared" si="39"/>
        <v>11000</v>
      </c>
      <c r="T181" s="38">
        <f t="shared" si="26"/>
        <v>100</v>
      </c>
    </row>
    <row r="182" spans="1:20" x14ac:dyDescent="0.2">
      <c r="A182" s="210"/>
      <c r="B182" s="210"/>
      <c r="C182" s="197"/>
      <c r="D182" s="106">
        <v>445</v>
      </c>
      <c r="E182" s="106" t="s">
        <v>167</v>
      </c>
      <c r="F182" s="106" t="s">
        <v>226</v>
      </c>
      <c r="G182" s="106">
        <v>244</v>
      </c>
      <c r="H182" s="64">
        <v>881923</v>
      </c>
      <c r="I182" s="64">
        <v>881923</v>
      </c>
      <c r="J182" s="64">
        <v>215500</v>
      </c>
      <c r="K182" s="64">
        <v>0</v>
      </c>
      <c r="L182" s="64">
        <v>236850</v>
      </c>
      <c r="M182" s="64">
        <v>0</v>
      </c>
      <c r="N182" s="64">
        <v>56850</v>
      </c>
      <c r="O182" s="64">
        <v>12650</v>
      </c>
      <c r="P182" s="64">
        <v>12650</v>
      </c>
      <c r="Q182" s="64">
        <v>12650</v>
      </c>
      <c r="R182" s="64">
        <v>215500</v>
      </c>
      <c r="S182" s="64">
        <f t="shared" si="39"/>
        <v>215500</v>
      </c>
      <c r="T182" s="38">
        <f t="shared" si="26"/>
        <v>100</v>
      </c>
    </row>
    <row r="183" spans="1:20" x14ac:dyDescent="0.2">
      <c r="A183" s="210"/>
      <c r="B183" s="210"/>
      <c r="C183" s="197"/>
      <c r="D183" s="107">
        <v>445</v>
      </c>
      <c r="E183" s="107" t="s">
        <v>167</v>
      </c>
      <c r="F183" s="107" t="s">
        <v>227</v>
      </c>
      <c r="G183" s="107">
        <v>244</v>
      </c>
      <c r="H183" s="64">
        <v>85640</v>
      </c>
      <c r="I183" s="64">
        <v>85545</v>
      </c>
      <c r="J183" s="64">
        <v>691779</v>
      </c>
      <c r="K183" s="64">
        <v>231039.66</v>
      </c>
      <c r="L183" s="64">
        <f t="shared" si="36"/>
        <v>691779</v>
      </c>
      <c r="M183" s="64">
        <v>369730.55</v>
      </c>
      <c r="N183" s="64">
        <f t="shared" si="36"/>
        <v>691779</v>
      </c>
      <c r="O183" s="64">
        <v>503512.55</v>
      </c>
      <c r="P183" s="64">
        <v>552089</v>
      </c>
      <c r="Q183" s="64">
        <v>542518.55000000005</v>
      </c>
      <c r="R183" s="64">
        <v>691779</v>
      </c>
      <c r="S183" s="64">
        <f t="shared" si="39"/>
        <v>691779</v>
      </c>
      <c r="T183" s="38">
        <f t="shared" si="26"/>
        <v>98.266502321183737</v>
      </c>
    </row>
    <row r="184" spans="1:20" ht="15.75" customHeight="1" x14ac:dyDescent="0.2">
      <c r="A184" s="135"/>
      <c r="B184" s="210"/>
      <c r="C184" s="197"/>
      <c r="D184" s="107">
        <v>445</v>
      </c>
      <c r="E184" s="107" t="s">
        <v>167</v>
      </c>
      <c r="F184" s="107" t="s">
        <v>245</v>
      </c>
      <c r="G184" s="107">
        <v>111</v>
      </c>
      <c r="H184" s="64">
        <v>253573.7</v>
      </c>
      <c r="I184" s="64">
        <v>253573.7</v>
      </c>
      <c r="J184" s="64">
        <v>0</v>
      </c>
      <c r="K184" s="64">
        <v>0</v>
      </c>
      <c r="L184" s="64">
        <f t="shared" si="36"/>
        <v>0</v>
      </c>
      <c r="M184" s="64">
        <v>0</v>
      </c>
      <c r="N184" s="64">
        <f t="shared" si="36"/>
        <v>0</v>
      </c>
      <c r="O184" s="64">
        <v>0</v>
      </c>
      <c r="P184" s="64">
        <v>0</v>
      </c>
      <c r="Q184" s="64">
        <v>0</v>
      </c>
      <c r="R184" s="64">
        <v>0</v>
      </c>
      <c r="S184" s="64">
        <f t="shared" si="39"/>
        <v>0</v>
      </c>
      <c r="T184" s="38"/>
    </row>
    <row r="185" spans="1:20" ht="15.75" customHeight="1" x14ac:dyDescent="0.2">
      <c r="A185" s="135"/>
      <c r="B185" s="210"/>
      <c r="C185" s="197"/>
      <c r="D185" s="107">
        <v>445</v>
      </c>
      <c r="E185" s="107" t="s">
        <v>167</v>
      </c>
      <c r="F185" s="107" t="s">
        <v>250</v>
      </c>
      <c r="G185" s="107">
        <v>111</v>
      </c>
      <c r="H185" s="64">
        <v>470411.18</v>
      </c>
      <c r="I185" s="64">
        <v>470411.18</v>
      </c>
      <c r="J185" s="64">
        <v>0</v>
      </c>
      <c r="K185" s="64">
        <v>0</v>
      </c>
      <c r="L185" s="64">
        <f t="shared" si="36"/>
        <v>0</v>
      </c>
      <c r="M185" s="64">
        <v>0</v>
      </c>
      <c r="N185" s="64">
        <f t="shared" si="36"/>
        <v>0</v>
      </c>
      <c r="O185" s="64">
        <v>0</v>
      </c>
      <c r="P185" s="64">
        <v>0</v>
      </c>
      <c r="Q185" s="64">
        <v>0</v>
      </c>
      <c r="R185" s="64">
        <v>0</v>
      </c>
      <c r="S185" s="64">
        <f t="shared" si="39"/>
        <v>0</v>
      </c>
      <c r="T185" s="38"/>
    </row>
    <row r="186" spans="1:20" ht="15.75" customHeight="1" x14ac:dyDescent="0.2">
      <c r="A186" s="135"/>
      <c r="B186" s="210"/>
      <c r="C186" s="197"/>
      <c r="D186" s="107">
        <v>445</v>
      </c>
      <c r="E186" s="107" t="s">
        <v>167</v>
      </c>
      <c r="F186" s="107" t="s">
        <v>250</v>
      </c>
      <c r="G186" s="107">
        <v>119</v>
      </c>
      <c r="H186" s="64">
        <v>135464.03</v>
      </c>
      <c r="I186" s="64">
        <v>135464.03</v>
      </c>
      <c r="J186" s="64">
        <v>0</v>
      </c>
      <c r="K186" s="64">
        <v>0</v>
      </c>
      <c r="L186" s="64">
        <f t="shared" si="36"/>
        <v>0</v>
      </c>
      <c r="M186" s="64">
        <v>0</v>
      </c>
      <c r="N186" s="64">
        <f t="shared" si="36"/>
        <v>0</v>
      </c>
      <c r="O186" s="64">
        <v>0</v>
      </c>
      <c r="P186" s="64">
        <v>0</v>
      </c>
      <c r="Q186" s="64">
        <v>0</v>
      </c>
      <c r="R186" s="64">
        <v>0</v>
      </c>
      <c r="S186" s="64">
        <f t="shared" si="39"/>
        <v>0</v>
      </c>
      <c r="T186" s="38"/>
    </row>
    <row r="187" spans="1:20" ht="16.5" customHeight="1" x14ac:dyDescent="0.2">
      <c r="A187" s="135"/>
      <c r="B187" s="211"/>
      <c r="C187" s="198"/>
      <c r="D187" s="106">
        <v>445</v>
      </c>
      <c r="E187" s="106" t="s">
        <v>167</v>
      </c>
      <c r="F187" s="107" t="s">
        <v>245</v>
      </c>
      <c r="G187" s="106">
        <v>119</v>
      </c>
      <c r="H187" s="64">
        <v>76579.259999999995</v>
      </c>
      <c r="I187" s="64">
        <v>76579.259999999995</v>
      </c>
      <c r="J187" s="64">
        <v>0</v>
      </c>
      <c r="K187" s="64">
        <v>0</v>
      </c>
      <c r="L187" s="64">
        <f t="shared" si="36"/>
        <v>0</v>
      </c>
      <c r="M187" s="64">
        <v>0</v>
      </c>
      <c r="N187" s="64">
        <f t="shared" si="36"/>
        <v>0</v>
      </c>
      <c r="O187" s="64">
        <v>0</v>
      </c>
      <c r="P187" s="64">
        <v>0</v>
      </c>
      <c r="Q187" s="64">
        <v>0</v>
      </c>
      <c r="R187" s="64">
        <v>0</v>
      </c>
      <c r="S187" s="64">
        <f t="shared" si="39"/>
        <v>0</v>
      </c>
      <c r="T187" s="38"/>
    </row>
    <row r="188" spans="1:20" ht="34.5" customHeight="1" x14ac:dyDescent="0.2">
      <c r="A188" s="132"/>
      <c r="B188" s="132"/>
      <c r="C188" s="17" t="s">
        <v>179</v>
      </c>
      <c r="D188" s="35"/>
      <c r="E188" s="36"/>
      <c r="F188" s="36"/>
      <c r="G188" s="35"/>
      <c r="H188" s="41">
        <f>H190+H191</f>
        <v>23106826.98</v>
      </c>
      <c r="I188" s="41">
        <f t="shared" ref="I188:S188" si="40">I190+I191</f>
        <v>23026464.939999998</v>
      </c>
      <c r="J188" s="41">
        <f t="shared" si="40"/>
        <v>18670329.52</v>
      </c>
      <c r="K188" s="41">
        <f t="shared" si="40"/>
        <v>2758540.34</v>
      </c>
      <c r="L188" s="41">
        <f t="shared" si="40"/>
        <v>23090208.390000001</v>
      </c>
      <c r="M188" s="41">
        <f t="shared" si="40"/>
        <v>7287449.5199999996</v>
      </c>
      <c r="N188" s="41">
        <f>N190+N191</f>
        <v>22977670.649999999</v>
      </c>
      <c r="O188" s="41">
        <f t="shared" si="40"/>
        <v>10946763.719999999</v>
      </c>
      <c r="P188" s="41">
        <f t="shared" si="40"/>
        <v>21759281</v>
      </c>
      <c r="Q188" s="41">
        <f t="shared" si="40"/>
        <v>21126737.169999998</v>
      </c>
      <c r="R188" s="41">
        <f t="shared" si="40"/>
        <v>17594724.719999999</v>
      </c>
      <c r="S188" s="41">
        <f t="shared" si="40"/>
        <v>17594724.73</v>
      </c>
      <c r="T188" s="38">
        <f t="shared" si="26"/>
        <v>97.092992962405319</v>
      </c>
    </row>
    <row r="189" spans="1:20" ht="24.75" customHeight="1" x14ac:dyDescent="0.2">
      <c r="A189" s="132"/>
      <c r="B189" s="132"/>
      <c r="C189" s="17" t="s">
        <v>5</v>
      </c>
      <c r="D189" s="35"/>
      <c r="E189" s="36"/>
      <c r="F189" s="36"/>
      <c r="G189" s="35"/>
      <c r="H189" s="44"/>
      <c r="I189" s="44"/>
      <c r="J189" s="44"/>
      <c r="K189" s="44"/>
      <c r="L189" s="45"/>
      <c r="M189" s="45"/>
      <c r="N189" s="44"/>
      <c r="O189" s="44"/>
      <c r="P189" s="44"/>
      <c r="Q189" s="44"/>
      <c r="R189" s="44"/>
      <c r="S189" s="44"/>
      <c r="T189" s="38"/>
    </row>
    <row r="190" spans="1:20" ht="33" customHeight="1" x14ac:dyDescent="0.2">
      <c r="A190" s="132"/>
      <c r="B190" s="132"/>
      <c r="C190" s="17" t="s">
        <v>247</v>
      </c>
      <c r="D190" s="35">
        <v>445</v>
      </c>
      <c r="E190" s="36" t="s">
        <v>94</v>
      </c>
      <c r="F190" s="36"/>
      <c r="G190" s="35"/>
      <c r="H190" s="44">
        <f>H192-H191</f>
        <v>21731426.780000001</v>
      </c>
      <c r="I190" s="44">
        <f t="shared" ref="I190:K190" si="41">I192-I191</f>
        <v>21651064.739999998</v>
      </c>
      <c r="J190" s="44">
        <f t="shared" si="41"/>
        <v>17502869.52</v>
      </c>
      <c r="K190" s="44">
        <f t="shared" si="41"/>
        <v>2758540.34</v>
      </c>
      <c r="L190" s="44">
        <f>L192-L191</f>
        <v>17530848.390000001</v>
      </c>
      <c r="M190" s="44">
        <f t="shared" ref="M190:S190" si="42">M192-M191</f>
        <v>7287449.5199999996</v>
      </c>
      <c r="N190" s="44">
        <f>N192-N191</f>
        <v>17418270.649999999</v>
      </c>
      <c r="O190" s="44">
        <f t="shared" si="42"/>
        <v>10946763.719999999</v>
      </c>
      <c r="P190" s="44">
        <f t="shared" si="42"/>
        <v>16199881</v>
      </c>
      <c r="Q190" s="44">
        <f t="shared" si="42"/>
        <v>15567337.169999998</v>
      </c>
      <c r="R190" s="44">
        <f t="shared" si="42"/>
        <v>17594724.719999999</v>
      </c>
      <c r="S190" s="44">
        <f t="shared" si="42"/>
        <v>17594724.73</v>
      </c>
      <c r="T190" s="38">
        <f t="shared" si="26"/>
        <v>96.095379774703275</v>
      </c>
    </row>
    <row r="191" spans="1:20" ht="34.5" customHeight="1" x14ac:dyDescent="0.2">
      <c r="A191" s="132"/>
      <c r="B191" s="132"/>
      <c r="C191" s="17" t="s">
        <v>34</v>
      </c>
      <c r="D191" s="35">
        <v>441</v>
      </c>
      <c r="E191" s="36" t="s">
        <v>94</v>
      </c>
      <c r="F191" s="36"/>
      <c r="G191" s="35"/>
      <c r="H191" s="44">
        <f t="shared" ref="H191:K191" si="43">H193+H194+H195+H196+H197+H198</f>
        <v>1375400.2</v>
      </c>
      <c r="I191" s="44">
        <f t="shared" si="43"/>
        <v>1375400.2</v>
      </c>
      <c r="J191" s="44">
        <f t="shared" si="43"/>
        <v>1167460</v>
      </c>
      <c r="K191" s="44">
        <f t="shared" si="43"/>
        <v>0</v>
      </c>
      <c r="L191" s="44">
        <f>L193+L194+L195+L196+L197+L198</f>
        <v>5559360</v>
      </c>
      <c r="M191" s="44">
        <f>M193+M194+M195+M196+M197+M198</f>
        <v>0</v>
      </c>
      <c r="N191" s="44">
        <f t="shared" ref="N191:S191" si="44">N193+N194+N195+N196+N197+N198</f>
        <v>5559400</v>
      </c>
      <c r="O191" s="44">
        <f t="shared" si="44"/>
        <v>0</v>
      </c>
      <c r="P191" s="44">
        <f t="shared" si="44"/>
        <v>5559400</v>
      </c>
      <c r="Q191" s="44">
        <f t="shared" si="44"/>
        <v>5559400</v>
      </c>
      <c r="R191" s="44">
        <f t="shared" si="44"/>
        <v>0</v>
      </c>
      <c r="S191" s="44">
        <f t="shared" si="44"/>
        <v>0</v>
      </c>
      <c r="T191" s="38">
        <f t="shared" si="26"/>
        <v>100</v>
      </c>
    </row>
    <row r="192" spans="1:20" ht="31.5" customHeight="1" x14ac:dyDescent="0.2">
      <c r="A192" s="209" t="s">
        <v>269</v>
      </c>
      <c r="B192" s="209" t="s">
        <v>270</v>
      </c>
      <c r="C192" s="206" t="s">
        <v>335</v>
      </c>
      <c r="D192" s="207"/>
      <c r="E192" s="207"/>
      <c r="F192" s="207"/>
      <c r="G192" s="208"/>
      <c r="H192" s="104">
        <f>SUM(H193:H205)</f>
        <v>23106826.98</v>
      </c>
      <c r="I192" s="104">
        <f t="shared" ref="I192:K192" si="45">SUM(I193:I205)</f>
        <v>23026464.939999998</v>
      </c>
      <c r="J192" s="104">
        <f t="shared" si="45"/>
        <v>18670329.52</v>
      </c>
      <c r="K192" s="104">
        <f t="shared" si="45"/>
        <v>2758540.34</v>
      </c>
      <c r="L192" s="104">
        <f t="shared" ref="L192:S192" si="46">SUM(L193:L205)</f>
        <v>23090208.390000001</v>
      </c>
      <c r="M192" s="104">
        <f t="shared" si="46"/>
        <v>7287449.5199999996</v>
      </c>
      <c r="N192" s="104">
        <f t="shared" si="46"/>
        <v>22977670.649999999</v>
      </c>
      <c r="O192" s="104">
        <f t="shared" si="46"/>
        <v>10946763.719999999</v>
      </c>
      <c r="P192" s="104">
        <f t="shared" si="46"/>
        <v>21759281</v>
      </c>
      <c r="Q192" s="104">
        <f t="shared" si="46"/>
        <v>21126737.169999998</v>
      </c>
      <c r="R192" s="104">
        <f t="shared" si="46"/>
        <v>17594724.719999999</v>
      </c>
      <c r="S192" s="104">
        <f t="shared" si="46"/>
        <v>17594724.73</v>
      </c>
      <c r="T192" s="38">
        <f t="shared" si="26"/>
        <v>97.092992962405319</v>
      </c>
    </row>
    <row r="193" spans="1:20" x14ac:dyDescent="0.2">
      <c r="A193" s="210"/>
      <c r="B193" s="210"/>
      <c r="C193" s="199" t="s">
        <v>336</v>
      </c>
      <c r="D193" s="108">
        <v>441</v>
      </c>
      <c r="E193" s="108" t="s">
        <v>167</v>
      </c>
      <c r="F193" s="108" t="s">
        <v>249</v>
      </c>
      <c r="G193" s="108">
        <v>243</v>
      </c>
      <c r="H193" s="64">
        <v>50000</v>
      </c>
      <c r="I193" s="64">
        <v>50000</v>
      </c>
      <c r="J193" s="64">
        <v>0</v>
      </c>
      <c r="K193" s="64">
        <v>0</v>
      </c>
      <c r="L193" s="64">
        <f t="shared" ref="L193:L195" si="47">J193</f>
        <v>0</v>
      </c>
      <c r="M193" s="64">
        <v>0</v>
      </c>
      <c r="N193" s="64">
        <v>0</v>
      </c>
      <c r="O193" s="64">
        <v>0</v>
      </c>
      <c r="P193" s="64">
        <v>0</v>
      </c>
      <c r="Q193" s="64">
        <v>0</v>
      </c>
      <c r="R193" s="64">
        <v>0</v>
      </c>
      <c r="S193" s="64">
        <f t="shared" ref="S193:S194" si="48">R193</f>
        <v>0</v>
      </c>
      <c r="T193" s="38"/>
    </row>
    <row r="194" spans="1:20" x14ac:dyDescent="0.2">
      <c r="A194" s="210"/>
      <c r="B194" s="210"/>
      <c r="C194" s="200"/>
      <c r="D194" s="108">
        <v>441</v>
      </c>
      <c r="E194" s="108" t="s">
        <v>167</v>
      </c>
      <c r="F194" s="108" t="s">
        <v>248</v>
      </c>
      <c r="G194" s="108">
        <v>243</v>
      </c>
      <c r="H194" s="64">
        <v>41170.199999999997</v>
      </c>
      <c r="I194" s="64">
        <v>41170.199999999997</v>
      </c>
      <c r="J194" s="64">
        <v>0</v>
      </c>
      <c r="K194" s="64">
        <v>0</v>
      </c>
      <c r="L194" s="64">
        <f t="shared" si="47"/>
        <v>0</v>
      </c>
      <c r="M194" s="64">
        <v>0</v>
      </c>
      <c r="N194" s="64">
        <v>0</v>
      </c>
      <c r="O194" s="64">
        <v>0</v>
      </c>
      <c r="P194" s="64">
        <v>0</v>
      </c>
      <c r="Q194" s="64">
        <v>0</v>
      </c>
      <c r="R194" s="64">
        <v>0</v>
      </c>
      <c r="S194" s="64">
        <f t="shared" si="48"/>
        <v>0</v>
      </c>
      <c r="T194" s="38"/>
    </row>
    <row r="195" spans="1:20" x14ac:dyDescent="0.2">
      <c r="A195" s="210"/>
      <c r="B195" s="210"/>
      <c r="C195" s="201"/>
      <c r="D195" s="108">
        <v>441</v>
      </c>
      <c r="E195" s="108" t="s">
        <v>167</v>
      </c>
      <c r="F195" s="108" t="s">
        <v>178</v>
      </c>
      <c r="G195" s="108">
        <v>243</v>
      </c>
      <c r="H195" s="64">
        <v>1284230</v>
      </c>
      <c r="I195" s="64">
        <v>1284230</v>
      </c>
      <c r="J195" s="64">
        <v>0</v>
      </c>
      <c r="K195" s="64">
        <v>0</v>
      </c>
      <c r="L195" s="64">
        <f t="shared" si="47"/>
        <v>0</v>
      </c>
      <c r="M195" s="64">
        <v>0</v>
      </c>
      <c r="N195" s="64">
        <v>0</v>
      </c>
      <c r="O195" s="64">
        <v>0</v>
      </c>
      <c r="P195" s="64">
        <v>0</v>
      </c>
      <c r="Q195" s="64">
        <v>0</v>
      </c>
      <c r="R195" s="64">
        <v>0</v>
      </c>
      <c r="S195" s="64">
        <f>R195</f>
        <v>0</v>
      </c>
      <c r="T195" s="38"/>
    </row>
    <row r="196" spans="1:20" ht="237" customHeight="1" x14ac:dyDescent="0.2">
      <c r="A196" s="210"/>
      <c r="B196" s="210"/>
      <c r="C196" s="109" t="s">
        <v>337</v>
      </c>
      <c r="D196" s="105">
        <v>441</v>
      </c>
      <c r="E196" s="105" t="s">
        <v>167</v>
      </c>
      <c r="F196" s="105" t="s">
        <v>291</v>
      </c>
      <c r="G196" s="105">
        <v>244</v>
      </c>
      <c r="H196" s="64">
        <v>0</v>
      </c>
      <c r="I196" s="64">
        <v>0</v>
      </c>
      <c r="J196" s="64">
        <v>0</v>
      </c>
      <c r="K196" s="64">
        <v>0</v>
      </c>
      <c r="L196" s="64">
        <v>4356900</v>
      </c>
      <c r="M196" s="64">
        <v>0</v>
      </c>
      <c r="N196" s="64">
        <v>4356900</v>
      </c>
      <c r="O196" s="64">
        <v>0</v>
      </c>
      <c r="P196" s="64">
        <v>4356900</v>
      </c>
      <c r="Q196" s="64">
        <v>4356900</v>
      </c>
      <c r="R196" s="64">
        <v>0</v>
      </c>
      <c r="S196" s="64">
        <v>0</v>
      </c>
      <c r="T196" s="38">
        <f t="shared" si="26"/>
        <v>100</v>
      </c>
    </row>
    <row r="197" spans="1:20" ht="247.5" customHeight="1" x14ac:dyDescent="0.2">
      <c r="A197" s="210"/>
      <c r="B197" s="210"/>
      <c r="C197" s="109" t="s">
        <v>338</v>
      </c>
      <c r="D197" s="105">
        <v>441</v>
      </c>
      <c r="E197" s="105" t="s">
        <v>167</v>
      </c>
      <c r="F197" s="105" t="s">
        <v>271</v>
      </c>
      <c r="G197" s="105">
        <v>244</v>
      </c>
      <c r="H197" s="64">
        <v>0</v>
      </c>
      <c r="I197" s="64">
        <v>0</v>
      </c>
      <c r="J197" s="64">
        <v>1167460</v>
      </c>
      <c r="K197" s="64">
        <v>0</v>
      </c>
      <c r="L197" s="64">
        <f>J197</f>
        <v>1167460</v>
      </c>
      <c r="M197" s="64">
        <v>0</v>
      </c>
      <c r="N197" s="64">
        <v>1167500</v>
      </c>
      <c r="O197" s="64">
        <v>0</v>
      </c>
      <c r="P197" s="64">
        <v>1167500</v>
      </c>
      <c r="Q197" s="64">
        <v>1167500</v>
      </c>
      <c r="R197" s="64">
        <v>0</v>
      </c>
      <c r="S197" s="64">
        <v>0</v>
      </c>
      <c r="T197" s="38">
        <f t="shared" si="26"/>
        <v>100</v>
      </c>
    </row>
    <row r="198" spans="1:20" ht="94.5" customHeight="1" x14ac:dyDescent="0.2">
      <c r="A198" s="210"/>
      <c r="B198" s="210"/>
      <c r="C198" s="110" t="s">
        <v>339</v>
      </c>
      <c r="D198" s="105">
        <v>441</v>
      </c>
      <c r="E198" s="105" t="s">
        <v>167</v>
      </c>
      <c r="F198" s="105" t="s">
        <v>292</v>
      </c>
      <c r="G198" s="105">
        <v>244</v>
      </c>
      <c r="H198" s="64">
        <v>0</v>
      </c>
      <c r="I198" s="64">
        <v>0</v>
      </c>
      <c r="J198" s="64">
        <v>0</v>
      </c>
      <c r="K198" s="64">
        <v>0</v>
      </c>
      <c r="L198" s="64">
        <v>35000</v>
      </c>
      <c r="M198" s="64">
        <v>0</v>
      </c>
      <c r="N198" s="64">
        <v>35000</v>
      </c>
      <c r="O198" s="64">
        <v>0</v>
      </c>
      <c r="P198" s="64">
        <v>35000</v>
      </c>
      <c r="Q198" s="64">
        <v>35000</v>
      </c>
      <c r="R198" s="64"/>
      <c r="S198" s="64"/>
      <c r="T198" s="38">
        <f t="shared" si="26"/>
        <v>100</v>
      </c>
    </row>
    <row r="199" spans="1:20" ht="72.75" customHeight="1" x14ac:dyDescent="0.2">
      <c r="A199" s="210"/>
      <c r="B199" s="210"/>
      <c r="C199" s="194" t="s">
        <v>340</v>
      </c>
      <c r="D199" s="27">
        <v>445</v>
      </c>
      <c r="E199" s="27" t="s">
        <v>167</v>
      </c>
      <c r="F199" s="27" t="s">
        <v>293</v>
      </c>
      <c r="G199" s="27">
        <v>121</v>
      </c>
      <c r="H199" s="64">
        <v>0</v>
      </c>
      <c r="I199" s="64">
        <v>0</v>
      </c>
      <c r="J199" s="64">
        <v>247696</v>
      </c>
      <c r="K199" s="64">
        <v>41230.79</v>
      </c>
      <c r="L199" s="64">
        <f t="shared" ref="L199:N226" si="49">J199</f>
        <v>247696</v>
      </c>
      <c r="M199" s="64">
        <v>103199.16</v>
      </c>
      <c r="N199" s="64">
        <f t="shared" si="49"/>
        <v>247696</v>
      </c>
      <c r="O199" s="64">
        <v>165119.53</v>
      </c>
      <c r="P199" s="64">
        <v>247696</v>
      </c>
      <c r="Q199" s="64">
        <v>247696</v>
      </c>
      <c r="R199" s="64">
        <v>0</v>
      </c>
      <c r="S199" s="64">
        <v>0</v>
      </c>
      <c r="T199" s="38">
        <f t="shared" si="26"/>
        <v>100</v>
      </c>
    </row>
    <row r="200" spans="1:20" ht="54.75" customHeight="1" x14ac:dyDescent="0.2">
      <c r="A200" s="210"/>
      <c r="B200" s="210"/>
      <c r="C200" s="195"/>
      <c r="D200" s="27">
        <v>445</v>
      </c>
      <c r="E200" s="27" t="s">
        <v>167</v>
      </c>
      <c r="F200" s="27" t="s">
        <v>293</v>
      </c>
      <c r="G200" s="27">
        <v>129</v>
      </c>
      <c r="H200" s="64">
        <v>0</v>
      </c>
      <c r="I200" s="64">
        <v>0</v>
      </c>
      <c r="J200" s="64">
        <v>74804</v>
      </c>
      <c r="K200" s="64">
        <v>12466.56</v>
      </c>
      <c r="L200" s="64">
        <f t="shared" si="49"/>
        <v>74804</v>
      </c>
      <c r="M200" s="64">
        <v>31166.400000000001</v>
      </c>
      <c r="N200" s="64">
        <f t="shared" si="49"/>
        <v>74804</v>
      </c>
      <c r="O200" s="64">
        <v>49866.239999999998</v>
      </c>
      <c r="P200" s="64">
        <v>74804</v>
      </c>
      <c r="Q200" s="64">
        <v>74804</v>
      </c>
      <c r="R200" s="64">
        <v>0</v>
      </c>
      <c r="S200" s="64">
        <v>0</v>
      </c>
      <c r="T200" s="38">
        <f t="shared" si="26"/>
        <v>100</v>
      </c>
    </row>
    <row r="201" spans="1:20" ht="87" customHeight="1" x14ac:dyDescent="0.2">
      <c r="A201" s="210"/>
      <c r="B201" s="210"/>
      <c r="C201" s="194" t="s">
        <v>341</v>
      </c>
      <c r="D201" s="27">
        <v>445</v>
      </c>
      <c r="E201" s="27" t="s">
        <v>167</v>
      </c>
      <c r="F201" s="27" t="s">
        <v>294</v>
      </c>
      <c r="G201" s="27">
        <v>121</v>
      </c>
      <c r="H201" s="64">
        <v>0</v>
      </c>
      <c r="I201" s="64">
        <v>0</v>
      </c>
      <c r="J201" s="64">
        <v>0</v>
      </c>
      <c r="K201" s="64">
        <v>0</v>
      </c>
      <c r="L201" s="64">
        <v>100806</v>
      </c>
      <c r="M201" s="64">
        <v>0</v>
      </c>
      <c r="N201" s="64">
        <v>100806</v>
      </c>
      <c r="O201" s="64">
        <v>67203.350000000006</v>
      </c>
      <c r="P201" s="64">
        <v>100806</v>
      </c>
      <c r="Q201" s="64">
        <v>100806</v>
      </c>
      <c r="R201" s="64">
        <v>0</v>
      </c>
      <c r="S201" s="64">
        <v>0</v>
      </c>
      <c r="T201" s="38">
        <f t="shared" si="26"/>
        <v>100</v>
      </c>
    </row>
    <row r="202" spans="1:20" ht="90.75" customHeight="1" x14ac:dyDescent="0.2">
      <c r="A202" s="210"/>
      <c r="B202" s="210"/>
      <c r="C202" s="195"/>
      <c r="D202" s="27">
        <v>445</v>
      </c>
      <c r="E202" s="27" t="s">
        <v>167</v>
      </c>
      <c r="F202" s="27" t="s">
        <v>294</v>
      </c>
      <c r="G202" s="27">
        <v>129</v>
      </c>
      <c r="H202" s="64">
        <v>0</v>
      </c>
      <c r="I202" s="64">
        <v>0</v>
      </c>
      <c r="J202" s="64">
        <v>0</v>
      </c>
      <c r="K202" s="64">
        <v>0</v>
      </c>
      <c r="L202" s="64">
        <v>30444</v>
      </c>
      <c r="M202" s="64">
        <v>0</v>
      </c>
      <c r="N202" s="64">
        <v>30444</v>
      </c>
      <c r="O202" s="64">
        <v>20296</v>
      </c>
      <c r="P202" s="64">
        <v>30444</v>
      </c>
      <c r="Q202" s="64">
        <v>30444</v>
      </c>
      <c r="R202" s="64">
        <v>0</v>
      </c>
      <c r="S202" s="64">
        <v>0</v>
      </c>
      <c r="T202" s="38">
        <f t="shared" ref="T202:T221" si="50">Q202/P202*100</f>
        <v>100</v>
      </c>
    </row>
    <row r="203" spans="1:20" ht="69" customHeight="1" x14ac:dyDescent="0.2">
      <c r="A203" s="210"/>
      <c r="B203" s="210"/>
      <c r="C203" s="194" t="s">
        <v>381</v>
      </c>
      <c r="D203" s="27">
        <v>445</v>
      </c>
      <c r="E203" s="27" t="s">
        <v>167</v>
      </c>
      <c r="F203" s="27" t="s">
        <v>350</v>
      </c>
      <c r="G203" s="27">
        <v>121</v>
      </c>
      <c r="H203" s="64">
        <v>0</v>
      </c>
      <c r="I203" s="64">
        <v>0</v>
      </c>
      <c r="J203" s="64">
        <v>0</v>
      </c>
      <c r="K203" s="64">
        <v>0</v>
      </c>
      <c r="L203" s="64">
        <v>0</v>
      </c>
      <c r="M203" s="64">
        <v>0</v>
      </c>
      <c r="N203" s="64">
        <v>31490</v>
      </c>
      <c r="O203" s="64">
        <v>0</v>
      </c>
      <c r="P203" s="64">
        <v>31490</v>
      </c>
      <c r="Q203" s="64">
        <v>31490</v>
      </c>
      <c r="R203" s="64">
        <v>0</v>
      </c>
      <c r="S203" s="64">
        <v>0</v>
      </c>
      <c r="T203" s="38">
        <f t="shared" si="50"/>
        <v>100</v>
      </c>
    </row>
    <row r="204" spans="1:20" ht="81" customHeight="1" x14ac:dyDescent="0.2">
      <c r="A204" s="210"/>
      <c r="B204" s="210"/>
      <c r="C204" s="195"/>
      <c r="D204" s="27">
        <v>445</v>
      </c>
      <c r="E204" s="27" t="s">
        <v>167</v>
      </c>
      <c r="F204" s="27" t="s">
        <v>350</v>
      </c>
      <c r="G204" s="27">
        <v>129</v>
      </c>
      <c r="H204" s="64">
        <v>0</v>
      </c>
      <c r="I204" s="64">
        <v>0</v>
      </c>
      <c r="J204" s="64">
        <v>0</v>
      </c>
      <c r="K204" s="64">
        <v>0</v>
      </c>
      <c r="L204" s="64">
        <v>0</v>
      </c>
      <c r="M204" s="64">
        <v>0</v>
      </c>
      <c r="N204" s="64">
        <v>9510</v>
      </c>
      <c r="O204" s="64">
        <v>0</v>
      </c>
      <c r="P204" s="64">
        <v>9510</v>
      </c>
      <c r="Q204" s="64">
        <v>9510</v>
      </c>
      <c r="R204" s="64">
        <v>0</v>
      </c>
      <c r="S204" s="64">
        <v>0</v>
      </c>
      <c r="T204" s="38">
        <f t="shared" si="50"/>
        <v>100</v>
      </c>
    </row>
    <row r="205" spans="1:20" ht="26.25" customHeight="1" x14ac:dyDescent="0.2">
      <c r="A205" s="210"/>
      <c r="B205" s="210"/>
      <c r="C205" s="196" t="s">
        <v>382</v>
      </c>
      <c r="D205" s="27"/>
      <c r="E205" s="27"/>
      <c r="F205" s="27"/>
      <c r="G205" s="27"/>
      <c r="H205" s="64">
        <f>SUM(H206:H226)</f>
        <v>21731426.780000001</v>
      </c>
      <c r="I205" s="64">
        <f t="shared" ref="I205:M205" si="51">SUM(I206:I226)</f>
        <v>21651064.739999998</v>
      </c>
      <c r="J205" s="64">
        <f t="shared" si="51"/>
        <v>17180369.52</v>
      </c>
      <c r="K205" s="64">
        <f t="shared" si="51"/>
        <v>2704842.9899999998</v>
      </c>
      <c r="L205" s="64">
        <f t="shared" si="51"/>
        <v>17077098.390000001</v>
      </c>
      <c r="M205" s="64">
        <f t="shared" si="51"/>
        <v>7153083.96</v>
      </c>
      <c r="N205" s="64">
        <f t="shared" ref="N205" si="52">SUM(N206:N226)</f>
        <v>16923520.649999999</v>
      </c>
      <c r="O205" s="64">
        <f t="shared" ref="O205" si="53">SUM(O206:O226)</f>
        <v>10644278.6</v>
      </c>
      <c r="P205" s="64">
        <f t="shared" ref="P205" si="54">SUM(P206:P226)</f>
        <v>15705131</v>
      </c>
      <c r="Q205" s="64">
        <f t="shared" ref="Q205" si="55">SUM(Q206:Q226)</f>
        <v>15072587.169999998</v>
      </c>
      <c r="R205" s="64">
        <f t="shared" ref="R205" si="56">SUM(R206:R226)</f>
        <v>17594724.719999999</v>
      </c>
      <c r="S205" s="64">
        <f t="shared" ref="S205" si="57">SUM(S206:S226)</f>
        <v>17594724.73</v>
      </c>
      <c r="T205" s="38">
        <f t="shared" si="50"/>
        <v>95.972374697161072</v>
      </c>
    </row>
    <row r="206" spans="1:20" ht="16.5" customHeight="1" x14ac:dyDescent="0.2">
      <c r="A206" s="210"/>
      <c r="B206" s="210"/>
      <c r="C206" s="197"/>
      <c r="D206" s="108">
        <v>445</v>
      </c>
      <c r="E206" s="108" t="s">
        <v>167</v>
      </c>
      <c r="F206" s="108" t="s">
        <v>168</v>
      </c>
      <c r="G206" s="108">
        <v>121</v>
      </c>
      <c r="H206" s="64">
        <v>13314411.449999999</v>
      </c>
      <c r="I206" s="64">
        <v>13314411.449999999</v>
      </c>
      <c r="J206" s="64">
        <v>9646400.5199999996</v>
      </c>
      <c r="K206" s="64">
        <v>1878572.84</v>
      </c>
      <c r="L206" s="64">
        <v>9459191.3900000006</v>
      </c>
      <c r="M206" s="64">
        <v>4270407.0599999996</v>
      </c>
      <c r="N206" s="64">
        <v>9579242.6500000004</v>
      </c>
      <c r="O206" s="64">
        <v>6388983.9199999999</v>
      </c>
      <c r="P206" s="64">
        <v>9167778.4299999997</v>
      </c>
      <c r="Q206" s="64">
        <v>9096414.4499999993</v>
      </c>
      <c r="R206" s="64">
        <v>10104737.720000001</v>
      </c>
      <c r="S206" s="64">
        <v>10104737.73</v>
      </c>
      <c r="T206" s="38">
        <f t="shared" si="50"/>
        <v>99.221578264081145</v>
      </c>
    </row>
    <row r="207" spans="1:20" x14ac:dyDescent="0.2">
      <c r="A207" s="210"/>
      <c r="B207" s="210"/>
      <c r="C207" s="197"/>
      <c r="D207" s="108">
        <v>445</v>
      </c>
      <c r="E207" s="108" t="s">
        <v>167</v>
      </c>
      <c r="F207" s="108" t="s">
        <v>168</v>
      </c>
      <c r="G207" s="108">
        <v>129</v>
      </c>
      <c r="H207" s="64">
        <v>3777753.14</v>
      </c>
      <c r="I207" s="64">
        <v>3774543.45</v>
      </c>
      <c r="J207" s="64">
        <v>2913213</v>
      </c>
      <c r="K207" s="64">
        <v>454580.03</v>
      </c>
      <c r="L207" s="64">
        <v>2856675.84</v>
      </c>
      <c r="M207" s="64">
        <v>1151686.7</v>
      </c>
      <c r="N207" s="64">
        <v>2856675.84</v>
      </c>
      <c r="O207" s="64">
        <v>1876811.42</v>
      </c>
      <c r="P207" s="64">
        <v>2702110.35</v>
      </c>
      <c r="Q207" s="64">
        <v>2682656.88</v>
      </c>
      <c r="R207" s="64">
        <v>3051631</v>
      </c>
      <c r="S207" s="64">
        <f>R207</f>
        <v>3051631</v>
      </c>
      <c r="T207" s="38">
        <f t="shared" si="50"/>
        <v>99.280063821227728</v>
      </c>
    </row>
    <row r="208" spans="1:20" x14ac:dyDescent="0.2">
      <c r="A208" s="210"/>
      <c r="B208" s="210"/>
      <c r="C208" s="197"/>
      <c r="D208" s="108">
        <v>445</v>
      </c>
      <c r="E208" s="108" t="s">
        <v>167</v>
      </c>
      <c r="F208" s="108" t="s">
        <v>212</v>
      </c>
      <c r="G208" s="108">
        <v>122</v>
      </c>
      <c r="H208" s="64">
        <v>1539.11</v>
      </c>
      <c r="I208" s="64">
        <v>1539.11</v>
      </c>
      <c r="J208" s="64">
        <v>300</v>
      </c>
      <c r="K208" s="64">
        <v>150</v>
      </c>
      <c r="L208" s="64">
        <f t="shared" si="49"/>
        <v>300</v>
      </c>
      <c r="M208" s="64">
        <v>150</v>
      </c>
      <c r="N208" s="64">
        <f t="shared" si="49"/>
        <v>300</v>
      </c>
      <c r="O208" s="64">
        <v>150</v>
      </c>
      <c r="P208" s="64">
        <v>150</v>
      </c>
      <c r="Q208" s="64">
        <v>150</v>
      </c>
      <c r="R208" s="64">
        <v>300</v>
      </c>
      <c r="S208" s="64">
        <f t="shared" ref="S208:S226" si="58">R208</f>
        <v>300</v>
      </c>
      <c r="T208" s="38">
        <f t="shared" si="50"/>
        <v>100</v>
      </c>
    </row>
    <row r="209" spans="1:20" x14ac:dyDescent="0.2">
      <c r="A209" s="210"/>
      <c r="B209" s="210"/>
      <c r="C209" s="197"/>
      <c r="D209" s="108">
        <v>445</v>
      </c>
      <c r="E209" s="108" t="s">
        <v>167</v>
      </c>
      <c r="F209" s="108" t="s">
        <v>246</v>
      </c>
      <c r="G209" s="108">
        <v>121</v>
      </c>
      <c r="H209" s="64">
        <v>114744.64</v>
      </c>
      <c r="I209" s="64">
        <v>114744.64</v>
      </c>
      <c r="J209" s="64">
        <v>0</v>
      </c>
      <c r="K209" s="64">
        <v>0</v>
      </c>
      <c r="L209" s="64">
        <f t="shared" si="49"/>
        <v>0</v>
      </c>
      <c r="M209" s="64">
        <v>0</v>
      </c>
      <c r="N209" s="64">
        <f t="shared" si="49"/>
        <v>0</v>
      </c>
      <c r="O209" s="64">
        <v>0</v>
      </c>
      <c r="P209" s="64">
        <v>0</v>
      </c>
      <c r="Q209" s="64">
        <v>0</v>
      </c>
      <c r="R209" s="64">
        <v>0</v>
      </c>
      <c r="S209" s="64">
        <f t="shared" si="58"/>
        <v>0</v>
      </c>
      <c r="T209" s="38"/>
    </row>
    <row r="210" spans="1:20" x14ac:dyDescent="0.2">
      <c r="A210" s="210"/>
      <c r="B210" s="210"/>
      <c r="C210" s="197"/>
      <c r="D210" s="108">
        <v>445</v>
      </c>
      <c r="E210" s="108" t="s">
        <v>167</v>
      </c>
      <c r="F210" s="108" t="s">
        <v>246</v>
      </c>
      <c r="G210" s="108">
        <v>321</v>
      </c>
      <c r="H210" s="64">
        <v>167434.23999999999</v>
      </c>
      <c r="I210" s="64">
        <v>167434.23999999999</v>
      </c>
      <c r="J210" s="64">
        <v>162201.92000000001</v>
      </c>
      <c r="K210" s="64">
        <v>99914.08</v>
      </c>
      <c r="L210" s="64">
        <v>99414.080000000002</v>
      </c>
      <c r="M210" s="64">
        <v>99414.080000000002</v>
      </c>
      <c r="N210" s="64">
        <v>99414.080000000002</v>
      </c>
      <c r="O210" s="64">
        <v>99414.080000000002</v>
      </c>
      <c r="P210" s="64">
        <v>99414.080000000002</v>
      </c>
      <c r="Q210" s="64">
        <v>99414.080000000002</v>
      </c>
      <c r="R210" s="64">
        <v>0</v>
      </c>
      <c r="S210" s="64">
        <f t="shared" si="58"/>
        <v>0</v>
      </c>
      <c r="T210" s="38">
        <f t="shared" si="50"/>
        <v>100</v>
      </c>
    </row>
    <row r="211" spans="1:20" x14ac:dyDescent="0.2">
      <c r="A211" s="210"/>
      <c r="B211" s="210"/>
      <c r="C211" s="197"/>
      <c r="D211" s="108">
        <v>445</v>
      </c>
      <c r="E211" s="108" t="s">
        <v>167</v>
      </c>
      <c r="F211" s="108" t="s">
        <v>169</v>
      </c>
      <c r="G211" s="108">
        <v>121</v>
      </c>
      <c r="H211" s="64">
        <v>422019.2</v>
      </c>
      <c r="I211" s="64">
        <v>422019.2</v>
      </c>
      <c r="J211" s="64">
        <v>600000</v>
      </c>
      <c r="K211" s="64">
        <v>0</v>
      </c>
      <c r="L211" s="64">
        <f t="shared" si="49"/>
        <v>600000</v>
      </c>
      <c r="M211" s="64">
        <v>178102</v>
      </c>
      <c r="N211" s="64">
        <f t="shared" si="49"/>
        <v>600000</v>
      </c>
      <c r="O211" s="64">
        <v>286748.02</v>
      </c>
      <c r="P211" s="64">
        <v>345292.02</v>
      </c>
      <c r="Q211" s="64">
        <v>345292.02</v>
      </c>
      <c r="R211" s="64">
        <v>600000</v>
      </c>
      <c r="S211" s="64">
        <f t="shared" si="58"/>
        <v>600000</v>
      </c>
      <c r="T211" s="38">
        <f t="shared" si="50"/>
        <v>100</v>
      </c>
    </row>
    <row r="212" spans="1:20" x14ac:dyDescent="0.2">
      <c r="A212" s="210"/>
      <c r="B212" s="210"/>
      <c r="C212" s="197"/>
      <c r="D212" s="108">
        <v>445</v>
      </c>
      <c r="E212" s="108" t="s">
        <v>167</v>
      </c>
      <c r="F212" s="108" t="s">
        <v>170</v>
      </c>
      <c r="G212" s="108">
        <v>122</v>
      </c>
      <c r="H212" s="64">
        <v>164480</v>
      </c>
      <c r="I212" s="64">
        <v>164480</v>
      </c>
      <c r="J212" s="64">
        <v>120000</v>
      </c>
      <c r="K212" s="64">
        <v>25000</v>
      </c>
      <c r="L212" s="64">
        <f t="shared" si="49"/>
        <v>120000</v>
      </c>
      <c r="M212" s="64">
        <v>87600</v>
      </c>
      <c r="N212" s="64">
        <f t="shared" si="49"/>
        <v>120000</v>
      </c>
      <c r="O212" s="64">
        <v>87600</v>
      </c>
      <c r="P212" s="64">
        <v>103200</v>
      </c>
      <c r="Q212" s="64">
        <v>101200</v>
      </c>
      <c r="R212" s="64">
        <v>120000</v>
      </c>
      <c r="S212" s="64">
        <f t="shared" si="58"/>
        <v>120000</v>
      </c>
      <c r="T212" s="38">
        <f t="shared" si="50"/>
        <v>98.062015503875969</v>
      </c>
    </row>
    <row r="213" spans="1:20" x14ac:dyDescent="0.2">
      <c r="A213" s="210"/>
      <c r="B213" s="210"/>
      <c r="C213" s="197"/>
      <c r="D213" s="108">
        <v>445</v>
      </c>
      <c r="E213" s="108" t="s">
        <v>167</v>
      </c>
      <c r="F213" s="108" t="s">
        <v>171</v>
      </c>
      <c r="G213" s="108">
        <v>244</v>
      </c>
      <c r="H213" s="64">
        <v>286539.39</v>
      </c>
      <c r="I213" s="64">
        <v>286539.39</v>
      </c>
      <c r="J213" s="64">
        <v>352800</v>
      </c>
      <c r="K213" s="64">
        <v>58800</v>
      </c>
      <c r="L213" s="64">
        <f t="shared" si="49"/>
        <v>352800</v>
      </c>
      <c r="M213" s="64">
        <v>144160</v>
      </c>
      <c r="N213" s="64">
        <f t="shared" si="49"/>
        <v>352800</v>
      </c>
      <c r="O213" s="64">
        <v>221911.66</v>
      </c>
      <c r="P213" s="64">
        <v>326115</v>
      </c>
      <c r="Q213" s="64">
        <v>314494.46000000002</v>
      </c>
      <c r="R213" s="64">
        <v>352800</v>
      </c>
      <c r="S213" s="64">
        <f t="shared" si="58"/>
        <v>352800</v>
      </c>
      <c r="T213" s="38">
        <f t="shared" si="50"/>
        <v>96.436674179353915</v>
      </c>
    </row>
    <row r="214" spans="1:20" x14ac:dyDescent="0.2">
      <c r="A214" s="210"/>
      <c r="B214" s="210"/>
      <c r="C214" s="197"/>
      <c r="D214" s="108">
        <v>445</v>
      </c>
      <c r="E214" s="108" t="s">
        <v>167</v>
      </c>
      <c r="F214" s="108" t="s">
        <v>188</v>
      </c>
      <c r="G214" s="108">
        <v>244</v>
      </c>
      <c r="H214" s="64">
        <v>18500</v>
      </c>
      <c r="I214" s="64">
        <v>18500</v>
      </c>
      <c r="J214" s="64">
        <v>159000</v>
      </c>
      <c r="K214" s="64">
        <v>34600.44</v>
      </c>
      <c r="L214" s="64">
        <f t="shared" si="49"/>
        <v>159000</v>
      </c>
      <c r="M214" s="64">
        <v>68049.38</v>
      </c>
      <c r="N214" s="64">
        <f t="shared" si="49"/>
        <v>159000</v>
      </c>
      <c r="O214" s="64">
        <v>74612.58</v>
      </c>
      <c r="P214" s="64">
        <v>74612.58</v>
      </c>
      <c r="Q214" s="64">
        <v>74612.58</v>
      </c>
      <c r="R214" s="64">
        <v>60000</v>
      </c>
      <c r="S214" s="64">
        <f t="shared" si="58"/>
        <v>60000</v>
      </c>
      <c r="T214" s="38">
        <f t="shared" si="50"/>
        <v>100</v>
      </c>
    </row>
    <row r="215" spans="1:20" x14ac:dyDescent="0.2">
      <c r="A215" s="210"/>
      <c r="B215" s="210"/>
      <c r="C215" s="197"/>
      <c r="D215" s="108">
        <v>445</v>
      </c>
      <c r="E215" s="108" t="s">
        <v>167</v>
      </c>
      <c r="F215" s="108" t="s">
        <v>172</v>
      </c>
      <c r="G215" s="108">
        <v>244</v>
      </c>
      <c r="H215" s="64">
        <v>1156043.03</v>
      </c>
      <c r="I215" s="64">
        <v>1078985.77</v>
      </c>
      <c r="J215" s="64">
        <v>1559625</v>
      </c>
      <c r="K215" s="64">
        <v>11593.78</v>
      </c>
      <c r="L215" s="64">
        <f t="shared" si="49"/>
        <v>1559625</v>
      </c>
      <c r="M215" s="64">
        <v>494305.04</v>
      </c>
      <c r="N215" s="64">
        <v>1275460</v>
      </c>
      <c r="O215" s="64">
        <v>540390.98</v>
      </c>
      <c r="P215" s="64">
        <v>1275460</v>
      </c>
      <c r="Q215" s="64">
        <v>845091.76</v>
      </c>
      <c r="R215" s="64">
        <v>1659625</v>
      </c>
      <c r="S215" s="64">
        <f t="shared" si="58"/>
        <v>1659625</v>
      </c>
      <c r="T215" s="38">
        <f t="shared" si="50"/>
        <v>66.257801891082437</v>
      </c>
    </row>
    <row r="216" spans="1:20" x14ac:dyDescent="0.2">
      <c r="A216" s="210"/>
      <c r="B216" s="210"/>
      <c r="C216" s="197"/>
      <c r="D216" s="108">
        <v>445</v>
      </c>
      <c r="E216" s="108" t="s">
        <v>167</v>
      </c>
      <c r="F216" s="108" t="s">
        <v>290</v>
      </c>
      <c r="G216" s="108">
        <v>244</v>
      </c>
      <c r="H216" s="64">
        <v>0</v>
      </c>
      <c r="I216" s="64">
        <v>0</v>
      </c>
      <c r="J216" s="64">
        <v>0</v>
      </c>
      <c r="K216" s="64">
        <v>0</v>
      </c>
      <c r="L216" s="64">
        <v>173013</v>
      </c>
      <c r="M216" s="64">
        <v>0</v>
      </c>
      <c r="N216" s="64">
        <v>325349</v>
      </c>
      <c r="O216" s="64">
        <v>233073.29</v>
      </c>
      <c r="P216" s="64">
        <v>325349</v>
      </c>
      <c r="Q216" s="64">
        <v>302432.78999999998</v>
      </c>
      <c r="R216" s="64">
        <v>0</v>
      </c>
      <c r="S216" s="64">
        <f t="shared" ref="S216" si="59">R216</f>
        <v>0</v>
      </c>
      <c r="T216" s="38">
        <f t="shared" si="50"/>
        <v>92.956422180489255</v>
      </c>
    </row>
    <row r="217" spans="1:20" x14ac:dyDescent="0.2">
      <c r="A217" s="210"/>
      <c r="B217" s="210"/>
      <c r="C217" s="197"/>
      <c r="D217" s="108">
        <v>445</v>
      </c>
      <c r="E217" s="108" t="s">
        <v>167</v>
      </c>
      <c r="F217" s="108" t="s">
        <v>173</v>
      </c>
      <c r="G217" s="108">
        <v>122</v>
      </c>
      <c r="H217" s="64">
        <v>15958</v>
      </c>
      <c r="I217" s="64">
        <v>15958</v>
      </c>
      <c r="J217" s="64">
        <v>0</v>
      </c>
      <c r="K217" s="64">
        <v>0</v>
      </c>
      <c r="L217" s="64">
        <f t="shared" si="49"/>
        <v>0</v>
      </c>
      <c r="M217" s="64">
        <v>0</v>
      </c>
      <c r="N217" s="64">
        <f t="shared" si="49"/>
        <v>0</v>
      </c>
      <c r="O217" s="64">
        <v>0</v>
      </c>
      <c r="P217" s="64">
        <v>0</v>
      </c>
      <c r="Q217" s="64">
        <v>0</v>
      </c>
      <c r="R217" s="64">
        <v>0</v>
      </c>
      <c r="S217" s="64">
        <f t="shared" si="58"/>
        <v>0</v>
      </c>
      <c r="T217" s="38"/>
    </row>
    <row r="218" spans="1:20" x14ac:dyDescent="0.2">
      <c r="A218" s="210"/>
      <c r="B218" s="210"/>
      <c r="C218" s="197"/>
      <c r="D218" s="108">
        <v>445</v>
      </c>
      <c r="E218" s="108" t="s">
        <v>167</v>
      </c>
      <c r="F218" s="108" t="s">
        <v>173</v>
      </c>
      <c r="G218" s="108">
        <v>244</v>
      </c>
      <c r="H218" s="64">
        <v>1003124.08</v>
      </c>
      <c r="I218" s="64">
        <v>1003028.99</v>
      </c>
      <c r="J218" s="64">
        <v>1020829.08</v>
      </c>
      <c r="K218" s="64">
        <v>30521.82</v>
      </c>
      <c r="L218" s="64">
        <v>1051079.08</v>
      </c>
      <c r="M218" s="64">
        <v>398861.8</v>
      </c>
      <c r="N218" s="64">
        <v>1051079.08</v>
      </c>
      <c r="O218" s="64">
        <v>556729.75</v>
      </c>
      <c r="P218" s="64">
        <v>959783.08</v>
      </c>
      <c r="Q218" s="64">
        <v>894512.25</v>
      </c>
      <c r="R218" s="64">
        <v>999631</v>
      </c>
      <c r="S218" s="64">
        <f t="shared" si="58"/>
        <v>999631</v>
      </c>
      <c r="T218" s="38">
        <f t="shared" si="50"/>
        <v>93.199418560285523</v>
      </c>
    </row>
    <row r="219" spans="1:20" x14ac:dyDescent="0.2">
      <c r="A219" s="210"/>
      <c r="B219" s="210"/>
      <c r="C219" s="197"/>
      <c r="D219" s="108">
        <v>445</v>
      </c>
      <c r="E219" s="108" t="s">
        <v>167</v>
      </c>
      <c r="F219" s="108" t="s">
        <v>173</v>
      </c>
      <c r="G219" s="108">
        <v>852</v>
      </c>
      <c r="H219" s="64">
        <v>0</v>
      </c>
      <c r="I219" s="64">
        <v>0</v>
      </c>
      <c r="J219" s="64">
        <v>5000</v>
      </c>
      <c r="K219" s="64">
        <v>0</v>
      </c>
      <c r="L219" s="64">
        <f t="shared" si="49"/>
        <v>5000</v>
      </c>
      <c r="M219" s="64">
        <v>0</v>
      </c>
      <c r="N219" s="64">
        <f t="shared" si="49"/>
        <v>5000</v>
      </c>
      <c r="O219" s="64">
        <v>0</v>
      </c>
      <c r="P219" s="64">
        <v>800</v>
      </c>
      <c r="Q219" s="64">
        <v>800</v>
      </c>
      <c r="R219" s="64">
        <v>5000</v>
      </c>
      <c r="S219" s="64">
        <f t="shared" si="58"/>
        <v>5000</v>
      </c>
      <c r="T219" s="38">
        <f t="shared" si="50"/>
        <v>100</v>
      </c>
    </row>
    <row r="220" spans="1:20" x14ac:dyDescent="0.2">
      <c r="A220" s="210"/>
      <c r="B220" s="210"/>
      <c r="C220" s="197"/>
      <c r="D220" s="108">
        <v>445</v>
      </c>
      <c r="E220" s="108" t="s">
        <v>167</v>
      </c>
      <c r="F220" s="108" t="s">
        <v>174</v>
      </c>
      <c r="G220" s="108">
        <v>244</v>
      </c>
      <c r="H220" s="64">
        <v>245511.1</v>
      </c>
      <c r="I220" s="64">
        <v>245511.1</v>
      </c>
      <c r="J220" s="64">
        <v>391000</v>
      </c>
      <c r="K220" s="64">
        <v>99717</v>
      </c>
      <c r="L220" s="64">
        <f t="shared" si="49"/>
        <v>391000</v>
      </c>
      <c r="M220" s="64">
        <v>147330</v>
      </c>
      <c r="N220" s="64">
        <v>249200</v>
      </c>
      <c r="O220" s="64">
        <v>147330</v>
      </c>
      <c r="P220" s="64">
        <v>162313</v>
      </c>
      <c r="Q220" s="64">
        <v>162313</v>
      </c>
      <c r="R220" s="64">
        <v>391000</v>
      </c>
      <c r="S220" s="64">
        <f t="shared" si="58"/>
        <v>391000</v>
      </c>
      <c r="T220" s="38">
        <f t="shared" si="50"/>
        <v>100</v>
      </c>
    </row>
    <row r="221" spans="1:20" x14ac:dyDescent="0.2">
      <c r="A221" s="210"/>
      <c r="B221" s="210"/>
      <c r="C221" s="197"/>
      <c r="D221" s="108">
        <v>445</v>
      </c>
      <c r="E221" s="108" t="s">
        <v>167</v>
      </c>
      <c r="F221" s="108" t="s">
        <v>175</v>
      </c>
      <c r="G221" s="108">
        <v>244</v>
      </c>
      <c r="H221" s="64">
        <v>258000</v>
      </c>
      <c r="I221" s="64">
        <v>258000</v>
      </c>
      <c r="J221" s="64">
        <v>240000</v>
      </c>
      <c r="K221" s="64">
        <v>11393</v>
      </c>
      <c r="L221" s="64">
        <f t="shared" si="49"/>
        <v>240000</v>
      </c>
      <c r="M221" s="64">
        <v>113017.9</v>
      </c>
      <c r="N221" s="64">
        <f t="shared" si="49"/>
        <v>240000</v>
      </c>
      <c r="O221" s="64">
        <v>130522.9</v>
      </c>
      <c r="P221" s="64">
        <v>162753.46</v>
      </c>
      <c r="Q221" s="64">
        <v>153202.9</v>
      </c>
      <c r="R221" s="64">
        <v>240000</v>
      </c>
      <c r="S221" s="64">
        <f t="shared" si="58"/>
        <v>240000</v>
      </c>
      <c r="T221" s="38">
        <f t="shared" si="50"/>
        <v>94.131885122442256</v>
      </c>
    </row>
    <row r="222" spans="1:20" x14ac:dyDescent="0.2">
      <c r="A222" s="210"/>
      <c r="B222" s="210"/>
      <c r="C222" s="197"/>
      <c r="D222" s="108">
        <v>445</v>
      </c>
      <c r="E222" s="108" t="s">
        <v>167</v>
      </c>
      <c r="F222" s="108" t="s">
        <v>176</v>
      </c>
      <c r="G222" s="108">
        <v>831</v>
      </c>
      <c r="H222" s="64">
        <v>0</v>
      </c>
      <c r="I222" s="64">
        <v>0</v>
      </c>
      <c r="J222" s="64">
        <v>10000</v>
      </c>
      <c r="K222" s="64">
        <v>0</v>
      </c>
      <c r="L222" s="64">
        <f t="shared" si="49"/>
        <v>10000</v>
      </c>
      <c r="M222" s="64">
        <v>0</v>
      </c>
      <c r="N222" s="64">
        <f t="shared" si="49"/>
        <v>10000</v>
      </c>
      <c r="O222" s="64">
        <v>0</v>
      </c>
      <c r="P222" s="64">
        <v>0</v>
      </c>
      <c r="Q222" s="64">
        <v>0</v>
      </c>
      <c r="R222" s="64">
        <v>10000</v>
      </c>
      <c r="S222" s="64">
        <f t="shared" si="58"/>
        <v>10000</v>
      </c>
      <c r="T222" s="38"/>
    </row>
    <row r="223" spans="1:20" x14ac:dyDescent="0.2">
      <c r="A223" s="210"/>
      <c r="B223" s="210"/>
      <c r="C223" s="197"/>
      <c r="D223" s="108">
        <v>445</v>
      </c>
      <c r="E223" s="108" t="s">
        <v>167</v>
      </c>
      <c r="F223" s="108" t="s">
        <v>177</v>
      </c>
      <c r="G223" s="108">
        <v>121</v>
      </c>
      <c r="H223" s="64">
        <v>358008.05</v>
      </c>
      <c r="I223" s="64">
        <v>358008.05</v>
      </c>
      <c r="J223" s="64">
        <v>0</v>
      </c>
      <c r="K223" s="64">
        <v>0</v>
      </c>
      <c r="L223" s="64">
        <f t="shared" si="49"/>
        <v>0</v>
      </c>
      <c r="M223" s="64">
        <v>0</v>
      </c>
      <c r="N223" s="64">
        <f t="shared" si="49"/>
        <v>0</v>
      </c>
      <c r="O223" s="64">
        <v>0</v>
      </c>
      <c r="P223" s="64">
        <v>0</v>
      </c>
      <c r="Q223" s="64">
        <v>0</v>
      </c>
      <c r="R223" s="64">
        <v>0</v>
      </c>
      <c r="S223" s="64">
        <f t="shared" si="58"/>
        <v>0</v>
      </c>
      <c r="T223" s="38"/>
    </row>
    <row r="224" spans="1:20" x14ac:dyDescent="0.2">
      <c r="A224" s="210"/>
      <c r="B224" s="210"/>
      <c r="C224" s="197"/>
      <c r="D224" s="108">
        <v>445</v>
      </c>
      <c r="E224" s="108" t="s">
        <v>167</v>
      </c>
      <c r="F224" s="108" t="s">
        <v>177</v>
      </c>
      <c r="G224" s="108">
        <v>129</v>
      </c>
      <c r="H224" s="64">
        <v>108118.43</v>
      </c>
      <c r="I224" s="64">
        <v>108118.43</v>
      </c>
      <c r="J224" s="64">
        <v>0</v>
      </c>
      <c r="K224" s="64">
        <v>0</v>
      </c>
      <c r="L224" s="64">
        <f t="shared" si="49"/>
        <v>0</v>
      </c>
      <c r="M224" s="64">
        <v>0</v>
      </c>
      <c r="N224" s="64">
        <f t="shared" si="49"/>
        <v>0</v>
      </c>
      <c r="O224" s="64">
        <v>0</v>
      </c>
      <c r="P224" s="64">
        <v>0</v>
      </c>
      <c r="Q224" s="64">
        <v>0</v>
      </c>
      <c r="R224" s="64">
        <v>0</v>
      </c>
      <c r="S224" s="64">
        <f t="shared" si="58"/>
        <v>0</v>
      </c>
      <c r="T224" s="38"/>
    </row>
    <row r="225" spans="1:20" x14ac:dyDescent="0.2">
      <c r="A225" s="210"/>
      <c r="B225" s="210"/>
      <c r="C225" s="197"/>
      <c r="D225" s="108">
        <v>445</v>
      </c>
      <c r="E225" s="108" t="s">
        <v>167</v>
      </c>
      <c r="F225" s="108" t="s">
        <v>189</v>
      </c>
      <c r="G225" s="108">
        <v>121</v>
      </c>
      <c r="H225" s="64">
        <v>252666.89</v>
      </c>
      <c r="I225" s="64">
        <v>252666.89</v>
      </c>
      <c r="J225" s="64">
        <v>0</v>
      </c>
      <c r="K225" s="64">
        <v>0</v>
      </c>
      <c r="L225" s="64">
        <f t="shared" si="49"/>
        <v>0</v>
      </c>
      <c r="M225" s="64">
        <v>0</v>
      </c>
      <c r="N225" s="64">
        <f t="shared" si="49"/>
        <v>0</v>
      </c>
      <c r="O225" s="64">
        <v>0</v>
      </c>
      <c r="P225" s="64">
        <v>0</v>
      </c>
      <c r="Q225" s="64">
        <v>0</v>
      </c>
      <c r="R225" s="64">
        <v>0</v>
      </c>
      <c r="S225" s="64">
        <f t="shared" si="58"/>
        <v>0</v>
      </c>
      <c r="T225" s="38"/>
    </row>
    <row r="226" spans="1:20" x14ac:dyDescent="0.2">
      <c r="A226" s="210"/>
      <c r="B226" s="211"/>
      <c r="C226" s="198"/>
      <c r="D226" s="108">
        <v>445</v>
      </c>
      <c r="E226" s="108" t="s">
        <v>167</v>
      </c>
      <c r="F226" s="108" t="s">
        <v>189</v>
      </c>
      <c r="G226" s="108">
        <v>129</v>
      </c>
      <c r="H226" s="64">
        <v>66576.03</v>
      </c>
      <c r="I226" s="64">
        <v>66576.03</v>
      </c>
      <c r="J226" s="64">
        <v>0</v>
      </c>
      <c r="K226" s="64">
        <v>0</v>
      </c>
      <c r="L226" s="64">
        <f t="shared" si="49"/>
        <v>0</v>
      </c>
      <c r="M226" s="64">
        <v>0</v>
      </c>
      <c r="N226" s="64">
        <f t="shared" si="49"/>
        <v>0</v>
      </c>
      <c r="O226" s="64">
        <v>0</v>
      </c>
      <c r="P226" s="64">
        <v>0</v>
      </c>
      <c r="Q226" s="64">
        <v>0</v>
      </c>
      <c r="R226" s="64">
        <v>0</v>
      </c>
      <c r="S226" s="64">
        <f t="shared" si="58"/>
        <v>0</v>
      </c>
      <c r="T226" s="142"/>
    </row>
    <row r="227" spans="1:20" x14ac:dyDescent="0.2">
      <c r="T227" s="144"/>
    </row>
    <row r="228" spans="1:20" x14ac:dyDescent="0.2">
      <c r="T228" s="143"/>
    </row>
    <row r="229" spans="1:20" s="76" customFormat="1" x14ac:dyDescent="0.2">
      <c r="B229" s="76" t="s">
        <v>355</v>
      </c>
      <c r="D229" s="111"/>
      <c r="E229" s="112"/>
      <c r="F229" s="112"/>
      <c r="G229" s="111"/>
      <c r="H229" s="113"/>
      <c r="O229" s="76" t="s">
        <v>233</v>
      </c>
    </row>
    <row r="236" spans="1:20" x14ac:dyDescent="0.2">
      <c r="H236" s="114"/>
      <c r="I236" s="115"/>
      <c r="J236" s="115"/>
      <c r="K236" s="114"/>
      <c r="L236" s="116"/>
      <c r="N236" s="76"/>
      <c r="O236" s="76"/>
    </row>
  </sheetData>
  <mergeCells count="68">
    <mergeCell ref="J7:K7"/>
    <mergeCell ref="C53:C65"/>
    <mergeCell ref="D88:D89"/>
    <mergeCell ref="C83:C84"/>
    <mergeCell ref="D83:D84"/>
    <mergeCell ref="C74:G74"/>
    <mergeCell ref="C17:G17"/>
    <mergeCell ref="C46:G46"/>
    <mergeCell ref="C88:C89"/>
    <mergeCell ref="F6:F8"/>
    <mergeCell ref="E6:E8"/>
    <mergeCell ref="E83:E84"/>
    <mergeCell ref="F83:F84"/>
    <mergeCell ref="C78:G78"/>
    <mergeCell ref="A13:A69"/>
    <mergeCell ref="C32:C44"/>
    <mergeCell ref="D32:D44"/>
    <mergeCell ref="E32:E44"/>
    <mergeCell ref="B13:B65"/>
    <mergeCell ref="D45:G45"/>
    <mergeCell ref="A9:A12"/>
    <mergeCell ref="B9:B12"/>
    <mergeCell ref="G6:G8"/>
    <mergeCell ref="A5:A8"/>
    <mergeCell ref="B5:B8"/>
    <mergeCell ref="C5:C8"/>
    <mergeCell ref="D5:G5"/>
    <mergeCell ref="D6:D8"/>
    <mergeCell ref="R1:T2"/>
    <mergeCell ref="A4:S4"/>
    <mergeCell ref="A165:A183"/>
    <mergeCell ref="C165:G165"/>
    <mergeCell ref="T5:T8"/>
    <mergeCell ref="L7:M7"/>
    <mergeCell ref="N7:O7"/>
    <mergeCell ref="C75:F75"/>
    <mergeCell ref="E19:E20"/>
    <mergeCell ref="D19:D20"/>
    <mergeCell ref="H5:S5"/>
    <mergeCell ref="H6:I7"/>
    <mergeCell ref="J6:Q6"/>
    <mergeCell ref="R6:S7"/>
    <mergeCell ref="C19:C20"/>
    <mergeCell ref="P7:Q7"/>
    <mergeCell ref="A70:A160"/>
    <mergeCell ref="C192:G192"/>
    <mergeCell ref="B165:B187"/>
    <mergeCell ref="B70:B160"/>
    <mergeCell ref="C139:G139"/>
    <mergeCell ref="C96:C97"/>
    <mergeCell ref="E88:E89"/>
    <mergeCell ref="E93:E94"/>
    <mergeCell ref="C93:C94"/>
    <mergeCell ref="D93:D94"/>
    <mergeCell ref="F93:F94"/>
    <mergeCell ref="D138:G138"/>
    <mergeCell ref="A192:A226"/>
    <mergeCell ref="C166:C167"/>
    <mergeCell ref="C199:C200"/>
    <mergeCell ref="B192:B226"/>
    <mergeCell ref="C146:C160"/>
    <mergeCell ref="C114:C128"/>
    <mergeCell ref="C203:C204"/>
    <mergeCell ref="C205:C226"/>
    <mergeCell ref="C193:C195"/>
    <mergeCell ref="C171:C187"/>
    <mergeCell ref="C168:C169"/>
    <mergeCell ref="C201:C202"/>
  </mergeCells>
  <pageMargins left="0.82677165354330717" right="0.82677165354330717" top="0.98425196850393704" bottom="0.39370078740157483" header="0" footer="0"/>
  <pageSetup paperSize="9" scale="40" fitToHeight="16" orientation="landscape" r:id="rId1"/>
  <rowBreaks count="6" manualBreakCount="6">
    <brk id="92" max="19" man="1"/>
    <brk id="106" max="19" man="1"/>
    <brk id="113" max="19" man="1"/>
    <brk id="138" max="19" man="1"/>
    <brk id="160" max="19" man="1"/>
    <brk id="187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45"/>
  <sheetViews>
    <sheetView tabSelected="1" view="pageBreakPreview" topLeftCell="A19" zoomScale="80" zoomScaleNormal="90" zoomScaleSheetLayoutView="80" workbookViewId="0">
      <selection activeCell="I20" sqref="I20"/>
    </sheetView>
  </sheetViews>
  <sheetFormatPr defaultRowHeight="15" x14ac:dyDescent="0.25"/>
  <cols>
    <col min="1" max="1" width="9.140625" style="7"/>
    <col min="2" max="2" width="46.28515625" style="7" customWidth="1"/>
    <col min="3" max="4" width="9.140625" style="7"/>
    <col min="5" max="5" width="0" style="7" hidden="1" customWidth="1"/>
    <col min="6" max="7" width="9.140625" style="7"/>
    <col min="8" max="9" width="9.140625" style="7" customWidth="1"/>
    <col min="10" max="11" width="9.140625" style="7"/>
    <col min="12" max="15" width="9.140625" style="7" customWidth="1"/>
    <col min="16" max="16" width="10.85546875" style="7" bestFit="1" customWidth="1"/>
    <col min="17" max="17" width="9.140625" style="7"/>
    <col min="18" max="18" width="9.7109375" style="7" customWidth="1"/>
    <col min="19" max="19" width="22.42578125" style="7" customWidth="1"/>
    <col min="20" max="16384" width="9.140625" style="7"/>
  </cols>
  <sheetData>
    <row r="1" spans="1:20" ht="1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287" t="s">
        <v>383</v>
      </c>
      <c r="Q1" s="287"/>
      <c r="R1" s="287"/>
      <c r="S1" s="287"/>
      <c r="T1" s="147"/>
    </row>
    <row r="2" spans="1:20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287"/>
      <c r="Q2" s="287"/>
      <c r="R2" s="287"/>
      <c r="S2" s="287"/>
      <c r="T2" s="147"/>
    </row>
    <row r="3" spans="1:20" ht="23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287"/>
      <c r="Q3" s="287"/>
      <c r="R3" s="287"/>
      <c r="S3" s="287"/>
      <c r="T3" s="147"/>
    </row>
    <row r="4" spans="1:20" ht="23.2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41"/>
      <c r="Q4" s="141"/>
      <c r="R4" s="141"/>
      <c r="S4" s="141"/>
      <c r="T4" s="147"/>
    </row>
    <row r="5" spans="1:20" ht="18.75" x14ac:dyDescent="0.25">
      <c r="A5" s="16" t="s">
        <v>231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47"/>
    </row>
    <row r="6" spans="1:20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20" ht="42.75" customHeight="1" x14ac:dyDescent="0.25">
      <c r="A7" s="282" t="s">
        <v>35</v>
      </c>
      <c r="B7" s="283" t="s">
        <v>36</v>
      </c>
      <c r="C7" s="283" t="s">
        <v>37</v>
      </c>
      <c r="D7" s="283" t="s">
        <v>38</v>
      </c>
      <c r="E7" s="234" t="s">
        <v>229</v>
      </c>
      <c r="F7" s="234"/>
      <c r="G7" s="234"/>
      <c r="H7" s="288" t="s">
        <v>251</v>
      </c>
      <c r="I7" s="288"/>
      <c r="J7" s="288"/>
      <c r="K7" s="288"/>
      <c r="L7" s="288"/>
      <c r="M7" s="288"/>
      <c r="N7" s="288"/>
      <c r="O7" s="288"/>
      <c r="P7" s="244" t="s">
        <v>16</v>
      </c>
      <c r="Q7" s="244"/>
      <c r="R7" s="273" t="s">
        <v>230</v>
      </c>
      <c r="S7" s="274"/>
    </row>
    <row r="8" spans="1:20" ht="28.5" customHeight="1" x14ac:dyDescent="0.25">
      <c r="A8" s="282"/>
      <c r="B8" s="283"/>
      <c r="C8" s="283"/>
      <c r="D8" s="283"/>
      <c r="E8" s="139">
        <v>2015</v>
      </c>
      <c r="F8" s="244">
        <v>2017</v>
      </c>
      <c r="G8" s="244"/>
      <c r="H8" s="244" t="s">
        <v>39</v>
      </c>
      <c r="I8" s="244"/>
      <c r="J8" s="244" t="s">
        <v>40</v>
      </c>
      <c r="K8" s="244"/>
      <c r="L8" s="244" t="s">
        <v>20</v>
      </c>
      <c r="M8" s="244"/>
      <c r="N8" s="279" t="s">
        <v>21</v>
      </c>
      <c r="O8" s="280"/>
      <c r="P8" s="244">
        <v>2019</v>
      </c>
      <c r="Q8" s="244">
        <v>2020</v>
      </c>
      <c r="R8" s="275"/>
      <c r="S8" s="276"/>
    </row>
    <row r="9" spans="1:20" ht="32.25" customHeight="1" x14ac:dyDescent="0.25">
      <c r="A9" s="282"/>
      <c r="B9" s="283"/>
      <c r="C9" s="283"/>
      <c r="D9" s="283"/>
      <c r="E9" s="139"/>
      <c r="F9" s="139" t="s">
        <v>22</v>
      </c>
      <c r="G9" s="139" t="s">
        <v>23</v>
      </c>
      <c r="H9" s="139" t="s">
        <v>22</v>
      </c>
      <c r="I9" s="139" t="s">
        <v>23</v>
      </c>
      <c r="J9" s="139" t="s">
        <v>22</v>
      </c>
      <c r="K9" s="139" t="s">
        <v>23</v>
      </c>
      <c r="L9" s="139" t="s">
        <v>22</v>
      </c>
      <c r="M9" s="139" t="s">
        <v>23</v>
      </c>
      <c r="N9" s="139" t="s">
        <v>22</v>
      </c>
      <c r="O9" s="139" t="s">
        <v>23</v>
      </c>
      <c r="P9" s="281"/>
      <c r="Q9" s="281"/>
      <c r="R9" s="277"/>
      <c r="S9" s="278"/>
    </row>
    <row r="10" spans="1:20" x14ac:dyDescent="0.25">
      <c r="A10" s="270" t="s">
        <v>91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2"/>
      <c r="P10" s="139"/>
      <c r="Q10" s="139"/>
      <c r="R10" s="289" t="s">
        <v>41</v>
      </c>
      <c r="S10" s="281"/>
    </row>
    <row r="11" spans="1:20" x14ac:dyDescent="0.25">
      <c r="A11" s="270" t="s">
        <v>42</v>
      </c>
      <c r="B11" s="271"/>
      <c r="C11" s="271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5"/>
      <c r="P11" s="28"/>
      <c r="Q11" s="28"/>
      <c r="R11" s="290"/>
      <c r="S11" s="292"/>
    </row>
    <row r="12" spans="1:20" x14ac:dyDescent="0.25">
      <c r="A12" s="270" t="s">
        <v>43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6"/>
      <c r="M12" s="26"/>
      <c r="N12" s="26"/>
      <c r="O12" s="148"/>
      <c r="P12" s="28"/>
      <c r="Q12" s="28"/>
      <c r="R12" s="290"/>
      <c r="S12" s="292"/>
    </row>
    <row r="13" spans="1:20" x14ac:dyDescent="0.25">
      <c r="A13" s="270" t="s">
        <v>44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6"/>
      <c r="N13" s="26"/>
      <c r="O13" s="148"/>
      <c r="P13" s="28"/>
      <c r="Q13" s="149"/>
      <c r="R13" s="291"/>
      <c r="S13" s="293"/>
    </row>
    <row r="14" spans="1:20" ht="43.5" customHeight="1" x14ac:dyDescent="0.25">
      <c r="A14" s="150" t="s">
        <v>45</v>
      </c>
      <c r="B14" s="151" t="s">
        <v>46</v>
      </c>
      <c r="C14" s="152" t="s">
        <v>47</v>
      </c>
      <c r="D14" s="153"/>
      <c r="E14" s="8">
        <v>38</v>
      </c>
      <c r="F14" s="8">
        <v>38.299999999999997</v>
      </c>
      <c r="G14" s="8">
        <v>38.299999999999997</v>
      </c>
      <c r="H14" s="8">
        <v>39.1</v>
      </c>
      <c r="I14" s="8">
        <v>49.85</v>
      </c>
      <c r="J14" s="8">
        <f>H14</f>
        <v>39.1</v>
      </c>
      <c r="K14" s="8">
        <v>56.7</v>
      </c>
      <c r="L14" s="8">
        <v>39.1</v>
      </c>
      <c r="M14" s="8">
        <v>62.8</v>
      </c>
      <c r="N14" s="8">
        <v>39.1</v>
      </c>
      <c r="O14" s="8">
        <v>60.5</v>
      </c>
      <c r="P14" s="105">
        <v>39.1</v>
      </c>
      <c r="Q14" s="105">
        <v>39.1</v>
      </c>
      <c r="R14" s="154">
        <f>O14/N14*100</f>
        <v>154.73145780051149</v>
      </c>
      <c r="S14" s="131"/>
    </row>
    <row r="15" spans="1:20" ht="42.75" customHeight="1" x14ac:dyDescent="0.25">
      <c r="A15" s="150" t="s">
        <v>48</v>
      </c>
      <c r="B15" s="151" t="s">
        <v>182</v>
      </c>
      <c r="C15" s="152" t="s">
        <v>56</v>
      </c>
      <c r="D15" s="153"/>
      <c r="E15" s="8">
        <v>9595</v>
      </c>
      <c r="F15" s="8">
        <v>8000</v>
      </c>
      <c r="G15" s="8">
        <v>8892</v>
      </c>
      <c r="H15" s="8">
        <v>8500</v>
      </c>
      <c r="I15" s="8">
        <v>2844</v>
      </c>
      <c r="J15" s="8">
        <f t="shared" ref="J15:N22" si="0">H15</f>
        <v>8500</v>
      </c>
      <c r="K15" s="8">
        <v>6058</v>
      </c>
      <c r="L15" s="27">
        <v>8500</v>
      </c>
      <c r="M15" s="8">
        <v>8222</v>
      </c>
      <c r="N15" s="27">
        <v>8500</v>
      </c>
      <c r="O15" s="8">
        <v>8915</v>
      </c>
      <c r="P15" s="105">
        <v>8500</v>
      </c>
      <c r="Q15" s="105">
        <v>8500</v>
      </c>
      <c r="R15" s="154">
        <f t="shared" ref="R15:R22" si="1">O15/N15*100</f>
        <v>104.88235294117646</v>
      </c>
      <c r="S15" s="155"/>
    </row>
    <row r="16" spans="1:20" ht="28.15" customHeight="1" x14ac:dyDescent="0.25">
      <c r="A16" s="150" t="s">
        <v>50</v>
      </c>
      <c r="B16" s="151" t="s">
        <v>51</v>
      </c>
      <c r="C16" s="152" t="s">
        <v>49</v>
      </c>
      <c r="D16" s="153"/>
      <c r="E16" s="8">
        <v>224866</v>
      </c>
      <c r="F16" s="8">
        <v>224870</v>
      </c>
      <c r="G16" s="8">
        <v>227359</v>
      </c>
      <c r="H16" s="8">
        <v>225500</v>
      </c>
      <c r="I16" s="8">
        <v>62997</v>
      </c>
      <c r="J16" s="8">
        <f t="shared" si="0"/>
        <v>225500</v>
      </c>
      <c r="K16" s="8">
        <v>118687</v>
      </c>
      <c r="L16" s="8">
        <f t="shared" si="0"/>
        <v>225500</v>
      </c>
      <c r="M16" s="8">
        <v>170611</v>
      </c>
      <c r="N16" s="8">
        <f t="shared" si="0"/>
        <v>225500</v>
      </c>
      <c r="O16" s="8">
        <v>227506</v>
      </c>
      <c r="P16" s="105">
        <v>225500</v>
      </c>
      <c r="Q16" s="105">
        <v>225500</v>
      </c>
      <c r="R16" s="154">
        <f t="shared" si="1"/>
        <v>100.88957871396896</v>
      </c>
      <c r="S16" s="17"/>
    </row>
    <row r="17" spans="1:19" ht="30" customHeight="1" x14ac:dyDescent="0.25">
      <c r="A17" s="150" t="s">
        <v>52</v>
      </c>
      <c r="B17" s="151" t="s">
        <v>183</v>
      </c>
      <c r="C17" s="152" t="s">
        <v>184</v>
      </c>
      <c r="D17" s="153"/>
      <c r="E17" s="8">
        <v>64296</v>
      </c>
      <c r="F17" s="8">
        <v>64300</v>
      </c>
      <c r="G17" s="8">
        <v>65331</v>
      </c>
      <c r="H17" s="8">
        <v>64500</v>
      </c>
      <c r="I17" s="8">
        <v>18105</v>
      </c>
      <c r="J17" s="8">
        <f t="shared" si="0"/>
        <v>64500</v>
      </c>
      <c r="K17" s="8">
        <v>35581</v>
      </c>
      <c r="L17" s="8">
        <v>65550</v>
      </c>
      <c r="M17" s="8">
        <v>50081</v>
      </c>
      <c r="N17" s="8">
        <v>65546</v>
      </c>
      <c r="O17" s="8">
        <v>65658</v>
      </c>
      <c r="P17" s="105">
        <v>65550</v>
      </c>
      <c r="Q17" s="105">
        <v>65550</v>
      </c>
      <c r="R17" s="154">
        <f t="shared" si="1"/>
        <v>100.17087236444635</v>
      </c>
      <c r="S17" s="17"/>
    </row>
    <row r="18" spans="1:19" ht="34.5" customHeight="1" x14ac:dyDescent="0.25">
      <c r="A18" s="150" t="s">
        <v>53</v>
      </c>
      <c r="B18" s="151" t="s">
        <v>185</v>
      </c>
      <c r="C18" s="152" t="s">
        <v>47</v>
      </c>
      <c r="D18" s="153"/>
      <c r="E18" s="8">
        <v>66.599999999999994</v>
      </c>
      <c r="F18" s="8">
        <v>87.5</v>
      </c>
      <c r="G18" s="8">
        <v>87.5</v>
      </c>
      <c r="H18" s="8">
        <v>87.5</v>
      </c>
      <c r="I18" s="8">
        <v>87.5</v>
      </c>
      <c r="J18" s="8">
        <f t="shared" si="0"/>
        <v>87.5</v>
      </c>
      <c r="K18" s="8">
        <v>87.5</v>
      </c>
      <c r="L18" s="8">
        <f t="shared" si="0"/>
        <v>87.5</v>
      </c>
      <c r="M18" s="8">
        <v>87.5</v>
      </c>
      <c r="N18" s="8">
        <f t="shared" si="0"/>
        <v>87.5</v>
      </c>
      <c r="O18" s="8">
        <v>100</v>
      </c>
      <c r="P18" s="105">
        <v>100</v>
      </c>
      <c r="Q18" s="105">
        <v>100</v>
      </c>
      <c r="R18" s="154">
        <f t="shared" si="1"/>
        <v>114.28571428571428</v>
      </c>
      <c r="S18" s="17"/>
    </row>
    <row r="19" spans="1:19" ht="34.9" customHeight="1" x14ac:dyDescent="0.25">
      <c r="A19" s="156" t="s">
        <v>54</v>
      </c>
      <c r="B19" s="157" t="s">
        <v>55</v>
      </c>
      <c r="C19" s="158" t="s">
        <v>56</v>
      </c>
      <c r="D19" s="159"/>
      <c r="E19" s="10">
        <v>7848</v>
      </c>
      <c r="F19" s="10">
        <v>7850</v>
      </c>
      <c r="G19" s="10">
        <v>7859</v>
      </c>
      <c r="H19" s="10">
        <v>7860</v>
      </c>
      <c r="I19" s="10">
        <v>3707</v>
      </c>
      <c r="J19" s="8">
        <f t="shared" si="0"/>
        <v>7860</v>
      </c>
      <c r="K19" s="10">
        <v>5284</v>
      </c>
      <c r="L19" s="8">
        <f t="shared" si="0"/>
        <v>7860</v>
      </c>
      <c r="M19" s="10">
        <v>6531</v>
      </c>
      <c r="N19" s="8">
        <f t="shared" si="0"/>
        <v>7860</v>
      </c>
      <c r="O19" s="10">
        <v>7863</v>
      </c>
      <c r="P19" s="105">
        <v>7860</v>
      </c>
      <c r="Q19" s="105">
        <v>7860</v>
      </c>
      <c r="R19" s="154">
        <f t="shared" si="1"/>
        <v>100.03816793893129</v>
      </c>
      <c r="S19" s="17"/>
    </row>
    <row r="20" spans="1:19" ht="34.5" customHeight="1" x14ac:dyDescent="0.25">
      <c r="A20" s="156" t="s">
        <v>57</v>
      </c>
      <c r="B20" s="151" t="s">
        <v>186</v>
      </c>
      <c r="C20" s="152" t="s">
        <v>47</v>
      </c>
      <c r="D20" s="153"/>
      <c r="E20" s="8">
        <v>1.9</v>
      </c>
      <c r="F20" s="8">
        <v>2.1</v>
      </c>
      <c r="G20" s="8">
        <v>2.1</v>
      </c>
      <c r="H20" s="19">
        <v>2.2000000000000002</v>
      </c>
      <c r="I20" s="8">
        <v>2.2000000000000002</v>
      </c>
      <c r="J20" s="8">
        <f t="shared" si="0"/>
        <v>2.2000000000000002</v>
      </c>
      <c r="K20" s="19">
        <v>2.2000000000000002</v>
      </c>
      <c r="L20" s="8">
        <f t="shared" si="0"/>
        <v>2.2000000000000002</v>
      </c>
      <c r="M20" s="8">
        <v>2.2000000000000002</v>
      </c>
      <c r="N20" s="8">
        <f t="shared" si="0"/>
        <v>2.2000000000000002</v>
      </c>
      <c r="O20" s="8">
        <v>2.2000000000000002</v>
      </c>
      <c r="P20" s="105">
        <v>2.2000000000000002</v>
      </c>
      <c r="Q20" s="105">
        <v>2.2000000000000002</v>
      </c>
      <c r="R20" s="154">
        <f t="shared" si="1"/>
        <v>100</v>
      </c>
      <c r="S20" s="131"/>
    </row>
    <row r="21" spans="1:19" ht="29.25" customHeight="1" x14ac:dyDescent="0.25">
      <c r="A21" s="150" t="s">
        <v>58</v>
      </c>
      <c r="B21" s="151" t="s">
        <v>59</v>
      </c>
      <c r="C21" s="117" t="s">
        <v>49</v>
      </c>
      <c r="D21" s="160"/>
      <c r="E21" s="139">
        <v>3118</v>
      </c>
      <c r="F21" s="139">
        <v>2500</v>
      </c>
      <c r="G21" s="139">
        <v>4207</v>
      </c>
      <c r="H21" s="139">
        <v>2500</v>
      </c>
      <c r="I21" s="139">
        <v>46</v>
      </c>
      <c r="J21" s="8">
        <f t="shared" si="0"/>
        <v>2500</v>
      </c>
      <c r="K21" s="139">
        <v>1280</v>
      </c>
      <c r="L21" s="8">
        <f t="shared" si="0"/>
        <v>2500</v>
      </c>
      <c r="M21" s="139">
        <v>2995</v>
      </c>
      <c r="N21" s="8">
        <f t="shared" si="0"/>
        <v>2500</v>
      </c>
      <c r="O21" s="139">
        <v>3607</v>
      </c>
      <c r="P21" s="105">
        <v>2500</v>
      </c>
      <c r="Q21" s="105">
        <v>2500</v>
      </c>
      <c r="R21" s="154">
        <f t="shared" si="1"/>
        <v>144.28</v>
      </c>
      <c r="S21" s="131"/>
    </row>
    <row r="22" spans="1:19" ht="30" customHeight="1" x14ac:dyDescent="0.25">
      <c r="A22" s="150" t="s">
        <v>60</v>
      </c>
      <c r="B22" s="151" t="s">
        <v>61</v>
      </c>
      <c r="C22" s="117" t="s">
        <v>62</v>
      </c>
      <c r="D22" s="160"/>
      <c r="E22" s="8">
        <v>113021</v>
      </c>
      <c r="F22" s="8">
        <v>110000</v>
      </c>
      <c r="G22" s="8">
        <v>109659</v>
      </c>
      <c r="H22" s="8">
        <v>108000</v>
      </c>
      <c r="I22" s="8">
        <v>109741</v>
      </c>
      <c r="J22" s="8">
        <f t="shared" si="0"/>
        <v>108000</v>
      </c>
      <c r="K22" s="8">
        <v>105951</v>
      </c>
      <c r="L22" s="8">
        <f t="shared" si="0"/>
        <v>108000</v>
      </c>
      <c r="M22" s="8">
        <v>110323</v>
      </c>
      <c r="N22" s="8">
        <f t="shared" si="0"/>
        <v>108000</v>
      </c>
      <c r="O22" s="8">
        <v>107984</v>
      </c>
      <c r="P22" s="105">
        <v>107000</v>
      </c>
      <c r="Q22" s="105">
        <v>107000</v>
      </c>
      <c r="R22" s="154">
        <f t="shared" si="1"/>
        <v>99.985185185185188</v>
      </c>
      <c r="S22" s="131"/>
    </row>
    <row r="23" spans="1:19" x14ac:dyDescent="0.25">
      <c r="A23" s="270" t="s">
        <v>63</v>
      </c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96"/>
      <c r="R23" s="272"/>
      <c r="S23" s="17"/>
    </row>
    <row r="24" spans="1:19" x14ac:dyDescent="0.25">
      <c r="A24" s="270" t="s">
        <v>64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1"/>
      <c r="Q24" s="271"/>
      <c r="R24" s="272"/>
      <c r="S24" s="17"/>
    </row>
    <row r="25" spans="1:19" ht="39.6" customHeight="1" x14ac:dyDescent="0.25">
      <c r="A25" s="161" t="s">
        <v>65</v>
      </c>
      <c r="B25" s="162" t="s">
        <v>66</v>
      </c>
      <c r="C25" s="152" t="s">
        <v>49</v>
      </c>
      <c r="D25" s="163"/>
      <c r="E25" s="8">
        <v>4</v>
      </c>
      <c r="F25" s="8">
        <v>4</v>
      </c>
      <c r="G25" s="8">
        <v>6</v>
      </c>
      <c r="H25" s="8">
        <v>4</v>
      </c>
      <c r="I25" s="8">
        <v>1</v>
      </c>
      <c r="J25" s="8">
        <f>H25</f>
        <v>4</v>
      </c>
      <c r="K25" s="8">
        <v>3</v>
      </c>
      <c r="L25" s="8">
        <f>J25</f>
        <v>4</v>
      </c>
      <c r="M25" s="8">
        <v>3</v>
      </c>
      <c r="N25" s="8">
        <f>L25</f>
        <v>4</v>
      </c>
      <c r="O25" s="8">
        <v>4</v>
      </c>
      <c r="P25" s="8">
        <v>4</v>
      </c>
      <c r="Q25" s="8">
        <v>4</v>
      </c>
      <c r="R25" s="154">
        <f>O25/N25*100</f>
        <v>100</v>
      </c>
      <c r="S25" s="17"/>
    </row>
    <row r="26" spans="1:19" ht="19.5" customHeight="1" x14ac:dyDescent="0.25">
      <c r="A26" s="164" t="s">
        <v>67</v>
      </c>
      <c r="B26" s="165" t="s">
        <v>68</v>
      </c>
      <c r="C26" s="166" t="s">
        <v>56</v>
      </c>
      <c r="D26" s="167"/>
      <c r="E26" s="8">
        <v>1250</v>
      </c>
      <c r="F26" s="8">
        <v>1350</v>
      </c>
      <c r="G26" s="8">
        <v>1999</v>
      </c>
      <c r="H26" s="8">
        <v>1350</v>
      </c>
      <c r="I26" s="8">
        <v>70</v>
      </c>
      <c r="J26" s="8">
        <f t="shared" ref="J26:N34" si="2">H26</f>
        <v>1350</v>
      </c>
      <c r="K26" s="8">
        <v>210</v>
      </c>
      <c r="L26" s="8">
        <f t="shared" si="2"/>
        <v>1350</v>
      </c>
      <c r="M26" s="8">
        <v>210</v>
      </c>
      <c r="N26" s="8">
        <f t="shared" si="2"/>
        <v>1350</v>
      </c>
      <c r="O26" s="8">
        <v>1270</v>
      </c>
      <c r="P26" s="8">
        <v>1380</v>
      </c>
      <c r="Q26" s="8">
        <v>1400</v>
      </c>
      <c r="R26" s="154">
        <f t="shared" ref="R26:R33" si="3">O26/N26*100</f>
        <v>94.074074074074076</v>
      </c>
      <c r="S26" s="17"/>
    </row>
    <row r="27" spans="1:19" ht="31.5" customHeight="1" x14ac:dyDescent="0.25">
      <c r="A27" s="164" t="s">
        <v>69</v>
      </c>
      <c r="B27" s="168" t="s">
        <v>70</v>
      </c>
      <c r="C27" s="166" t="s">
        <v>56</v>
      </c>
      <c r="D27" s="167"/>
      <c r="E27" s="8">
        <v>84163</v>
      </c>
      <c r="F27" s="8">
        <v>69050</v>
      </c>
      <c r="G27" s="8">
        <v>77524</v>
      </c>
      <c r="H27" s="8">
        <v>69050</v>
      </c>
      <c r="I27" s="8">
        <v>14802</v>
      </c>
      <c r="J27" s="8">
        <f t="shared" si="2"/>
        <v>69050</v>
      </c>
      <c r="K27" s="8">
        <v>41745</v>
      </c>
      <c r="L27" s="8">
        <f t="shared" si="2"/>
        <v>69050</v>
      </c>
      <c r="M27" s="8">
        <v>63545</v>
      </c>
      <c r="N27" s="8">
        <f t="shared" si="2"/>
        <v>69050</v>
      </c>
      <c r="O27" s="8">
        <v>80813</v>
      </c>
      <c r="P27" s="8">
        <v>69100</v>
      </c>
      <c r="Q27" s="8">
        <v>69100</v>
      </c>
      <c r="R27" s="154">
        <f t="shared" si="3"/>
        <v>117.03548153511947</v>
      </c>
      <c r="S27" s="131"/>
    </row>
    <row r="28" spans="1:19" ht="43.15" customHeight="1" x14ac:dyDescent="0.25">
      <c r="A28" s="164" t="s">
        <v>71</v>
      </c>
      <c r="B28" s="165" t="s">
        <v>72</v>
      </c>
      <c r="C28" s="166" t="s">
        <v>49</v>
      </c>
      <c r="D28" s="167"/>
      <c r="E28" s="139">
        <v>878</v>
      </c>
      <c r="F28" s="139">
        <v>780</v>
      </c>
      <c r="G28" s="139">
        <v>882</v>
      </c>
      <c r="H28" s="139">
        <v>780</v>
      </c>
      <c r="I28" s="139">
        <v>235</v>
      </c>
      <c r="J28" s="8">
        <f t="shared" si="2"/>
        <v>780</v>
      </c>
      <c r="K28" s="139">
        <v>531</v>
      </c>
      <c r="L28" s="8">
        <f t="shared" si="2"/>
        <v>780</v>
      </c>
      <c r="M28" s="139">
        <v>704</v>
      </c>
      <c r="N28" s="8">
        <f t="shared" si="2"/>
        <v>780</v>
      </c>
      <c r="O28" s="139">
        <v>961</v>
      </c>
      <c r="P28" s="139">
        <v>780</v>
      </c>
      <c r="Q28" s="139">
        <v>780</v>
      </c>
      <c r="R28" s="154">
        <f t="shared" si="3"/>
        <v>123.2051282051282</v>
      </c>
      <c r="S28" s="131"/>
    </row>
    <row r="29" spans="1:19" ht="26.25" customHeight="1" x14ac:dyDescent="0.25">
      <c r="A29" s="164" t="s">
        <v>73</v>
      </c>
      <c r="B29" s="168" t="s">
        <v>74</v>
      </c>
      <c r="C29" s="166" t="s">
        <v>49</v>
      </c>
      <c r="D29" s="167"/>
      <c r="E29" s="139">
        <v>96</v>
      </c>
      <c r="F29" s="139">
        <v>80</v>
      </c>
      <c r="G29" s="139">
        <v>61</v>
      </c>
      <c r="H29" s="139">
        <v>80</v>
      </c>
      <c r="I29" s="139">
        <v>18</v>
      </c>
      <c r="J29" s="8">
        <f t="shared" si="2"/>
        <v>80</v>
      </c>
      <c r="K29" s="139">
        <v>59</v>
      </c>
      <c r="L29" s="8">
        <f t="shared" si="2"/>
        <v>80</v>
      </c>
      <c r="M29" s="139">
        <v>68</v>
      </c>
      <c r="N29" s="8">
        <f t="shared" si="2"/>
        <v>80</v>
      </c>
      <c r="O29" s="139">
        <v>118</v>
      </c>
      <c r="P29" s="139">
        <v>90</v>
      </c>
      <c r="Q29" s="139">
        <v>90</v>
      </c>
      <c r="R29" s="154">
        <f t="shared" si="3"/>
        <v>147.5</v>
      </c>
      <c r="S29" s="289"/>
    </row>
    <row r="30" spans="1:19" ht="33.75" customHeight="1" x14ac:dyDescent="0.25">
      <c r="A30" s="169" t="s">
        <v>75</v>
      </c>
      <c r="B30" s="170" t="s">
        <v>68</v>
      </c>
      <c r="C30" s="171" t="s">
        <v>49</v>
      </c>
      <c r="D30" s="167"/>
      <c r="E30" s="139">
        <v>4233</v>
      </c>
      <c r="F30" s="139">
        <v>2900</v>
      </c>
      <c r="G30" s="139">
        <v>1842</v>
      </c>
      <c r="H30" s="139">
        <v>2900</v>
      </c>
      <c r="I30" s="139">
        <v>721</v>
      </c>
      <c r="J30" s="8">
        <f t="shared" si="2"/>
        <v>2900</v>
      </c>
      <c r="K30" s="139">
        <v>1866</v>
      </c>
      <c r="L30" s="8">
        <f t="shared" si="2"/>
        <v>2900</v>
      </c>
      <c r="M30" s="139">
        <v>2056</v>
      </c>
      <c r="N30" s="8">
        <f t="shared" si="2"/>
        <v>2900</v>
      </c>
      <c r="O30" s="139">
        <v>3137</v>
      </c>
      <c r="P30" s="139">
        <v>3000</v>
      </c>
      <c r="Q30" s="139">
        <v>3000</v>
      </c>
      <c r="R30" s="154">
        <f t="shared" si="3"/>
        <v>108.17241379310344</v>
      </c>
      <c r="S30" s="291"/>
    </row>
    <row r="31" spans="1:19" ht="33.6" customHeight="1" x14ac:dyDescent="0.25">
      <c r="A31" s="169" t="s">
        <v>76</v>
      </c>
      <c r="B31" s="170" t="s">
        <v>77</v>
      </c>
      <c r="C31" s="171" t="s">
        <v>49</v>
      </c>
      <c r="D31" s="167"/>
      <c r="E31" s="8">
        <v>93</v>
      </c>
      <c r="F31" s="8">
        <v>82</v>
      </c>
      <c r="G31" s="8">
        <v>88</v>
      </c>
      <c r="H31" s="8">
        <v>82</v>
      </c>
      <c r="I31" s="8">
        <v>72</v>
      </c>
      <c r="J31" s="8">
        <f t="shared" si="2"/>
        <v>82</v>
      </c>
      <c r="K31" s="8">
        <v>82</v>
      </c>
      <c r="L31" s="8">
        <f t="shared" si="2"/>
        <v>82</v>
      </c>
      <c r="M31" s="8">
        <v>78</v>
      </c>
      <c r="N31" s="8">
        <f t="shared" si="2"/>
        <v>82</v>
      </c>
      <c r="O31" s="8">
        <v>82</v>
      </c>
      <c r="P31" s="8">
        <v>82</v>
      </c>
      <c r="Q31" s="8">
        <v>82</v>
      </c>
      <c r="R31" s="154">
        <f t="shared" si="3"/>
        <v>100</v>
      </c>
      <c r="S31" s="289"/>
    </row>
    <row r="32" spans="1:19" ht="32.450000000000003" customHeight="1" x14ac:dyDescent="0.25">
      <c r="A32" s="164" t="s">
        <v>78</v>
      </c>
      <c r="B32" s="165" t="s">
        <v>79</v>
      </c>
      <c r="C32" s="166" t="s">
        <v>49</v>
      </c>
      <c r="D32" s="167"/>
      <c r="E32" s="139">
        <v>1346</v>
      </c>
      <c r="F32" s="139">
        <v>1104</v>
      </c>
      <c r="G32" s="139">
        <v>1151</v>
      </c>
      <c r="H32" s="139">
        <v>1110</v>
      </c>
      <c r="I32" s="139">
        <v>858</v>
      </c>
      <c r="J32" s="8">
        <f t="shared" si="2"/>
        <v>1110</v>
      </c>
      <c r="K32" s="139">
        <v>869</v>
      </c>
      <c r="L32" s="8">
        <f t="shared" si="2"/>
        <v>1110</v>
      </c>
      <c r="M32" s="139">
        <v>883</v>
      </c>
      <c r="N32" s="8">
        <f t="shared" si="2"/>
        <v>1110</v>
      </c>
      <c r="O32" s="139">
        <v>1110</v>
      </c>
      <c r="P32" s="139">
        <v>1110</v>
      </c>
      <c r="Q32" s="139">
        <v>1110</v>
      </c>
      <c r="R32" s="154">
        <f t="shared" si="3"/>
        <v>100</v>
      </c>
      <c r="S32" s="291"/>
    </row>
    <row r="33" spans="1:19" ht="35.25" customHeight="1" x14ac:dyDescent="0.25">
      <c r="A33" s="164" t="s">
        <v>80</v>
      </c>
      <c r="B33" s="168" t="s">
        <v>81</v>
      </c>
      <c r="C33" s="166" t="s">
        <v>56</v>
      </c>
      <c r="D33" s="167"/>
      <c r="E33" s="139">
        <v>76</v>
      </c>
      <c r="F33" s="139">
        <v>76</v>
      </c>
      <c r="G33" s="139">
        <v>76</v>
      </c>
      <c r="H33" s="139">
        <v>75</v>
      </c>
      <c r="I33" s="139">
        <v>75</v>
      </c>
      <c r="J33" s="8">
        <f t="shared" si="2"/>
        <v>75</v>
      </c>
      <c r="K33" s="139">
        <v>75</v>
      </c>
      <c r="L33" s="8">
        <f t="shared" si="2"/>
        <v>75</v>
      </c>
      <c r="M33" s="139">
        <v>92</v>
      </c>
      <c r="N33" s="8">
        <f t="shared" si="2"/>
        <v>75</v>
      </c>
      <c r="O33" s="139">
        <v>92</v>
      </c>
      <c r="P33" s="139">
        <v>75</v>
      </c>
      <c r="Q33" s="139">
        <v>75</v>
      </c>
      <c r="R33" s="154">
        <f t="shared" si="3"/>
        <v>122.66666666666666</v>
      </c>
      <c r="S33" s="131"/>
    </row>
    <row r="34" spans="1:19" ht="39" customHeight="1" x14ac:dyDescent="0.25">
      <c r="A34" s="36" t="s">
        <v>82</v>
      </c>
      <c r="B34" s="17" t="s">
        <v>83</v>
      </c>
      <c r="C34" s="139" t="s">
        <v>56</v>
      </c>
      <c r="D34" s="28"/>
      <c r="E34" s="139">
        <v>7</v>
      </c>
      <c r="F34" s="139">
        <v>15</v>
      </c>
      <c r="G34" s="139">
        <v>15</v>
      </c>
      <c r="H34" s="139">
        <v>6</v>
      </c>
      <c r="I34" s="139">
        <v>0</v>
      </c>
      <c r="J34" s="8">
        <f t="shared" si="2"/>
        <v>6</v>
      </c>
      <c r="K34" s="139">
        <v>7</v>
      </c>
      <c r="L34" s="8">
        <f t="shared" si="2"/>
        <v>6</v>
      </c>
      <c r="M34" s="139">
        <v>7</v>
      </c>
      <c r="N34" s="8">
        <f t="shared" si="2"/>
        <v>6</v>
      </c>
      <c r="O34" s="139">
        <v>7</v>
      </c>
      <c r="P34" s="139">
        <v>10</v>
      </c>
      <c r="Q34" s="139">
        <v>12</v>
      </c>
      <c r="R34" s="154">
        <f>O34/N34*100</f>
        <v>116.66666666666667</v>
      </c>
      <c r="S34" s="17"/>
    </row>
    <row r="35" spans="1:19" ht="24.75" customHeight="1" x14ac:dyDescent="0.25">
      <c r="A35" s="284" t="s">
        <v>190</v>
      </c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5"/>
      <c r="P35" s="285"/>
      <c r="Q35" s="285"/>
      <c r="R35" s="285"/>
      <c r="S35" s="286"/>
    </row>
    <row r="36" spans="1:19" ht="24.75" customHeight="1" x14ac:dyDescent="0.25">
      <c r="A36" s="284" t="s">
        <v>191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  <c r="R36" s="285"/>
      <c r="S36" s="286"/>
    </row>
    <row r="37" spans="1:19" ht="72.75" customHeight="1" x14ac:dyDescent="0.25">
      <c r="A37" s="36" t="s">
        <v>192</v>
      </c>
      <c r="B37" s="17" t="s">
        <v>193</v>
      </c>
      <c r="C37" s="17" t="s">
        <v>194</v>
      </c>
      <c r="D37" s="17"/>
      <c r="E37" s="17"/>
      <c r="F37" s="139">
        <v>19444.8</v>
      </c>
      <c r="G37" s="139">
        <v>19444.8</v>
      </c>
      <c r="H37" s="17">
        <v>22586.799999999999</v>
      </c>
      <c r="I37" s="17">
        <v>22586.799999999999</v>
      </c>
      <c r="J37" s="17">
        <f>H37</f>
        <v>22586.799999999999</v>
      </c>
      <c r="K37" s="17">
        <f>I37</f>
        <v>22586.799999999999</v>
      </c>
      <c r="L37" s="17">
        <f t="shared" ref="L37:O37" si="4">J37</f>
        <v>22586.799999999999</v>
      </c>
      <c r="M37" s="17">
        <f t="shared" si="4"/>
        <v>22586.799999999999</v>
      </c>
      <c r="N37" s="17">
        <f t="shared" si="4"/>
        <v>22586.799999999999</v>
      </c>
      <c r="O37" s="17">
        <f t="shared" si="4"/>
        <v>22586.799999999999</v>
      </c>
      <c r="P37" s="139">
        <v>22586.799999999999</v>
      </c>
      <c r="Q37" s="139">
        <v>22586.799999999999</v>
      </c>
      <c r="R37" s="154">
        <f t="shared" ref="R37" si="5">M37/L37*100</f>
        <v>100</v>
      </c>
      <c r="S37" s="17"/>
    </row>
    <row r="38" spans="1:19" ht="24.75" customHeight="1" x14ac:dyDescent="0.25">
      <c r="A38" s="284" t="s">
        <v>386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6"/>
    </row>
    <row r="39" spans="1:19" x14ac:dyDescent="0.25">
      <c r="A39" s="172" t="s">
        <v>195</v>
      </c>
      <c r="B39" s="263" t="s">
        <v>84</v>
      </c>
      <c r="C39" s="264"/>
      <c r="D39" s="264"/>
      <c r="E39" s="264"/>
      <c r="F39" s="264"/>
      <c r="G39" s="264"/>
      <c r="H39" s="264"/>
      <c r="I39" s="264"/>
      <c r="J39" s="264"/>
      <c r="K39" s="265"/>
      <c r="L39" s="28"/>
      <c r="M39" s="28"/>
      <c r="N39" s="28"/>
      <c r="O39" s="28"/>
      <c r="P39" s="28"/>
      <c r="Q39" s="28"/>
      <c r="R39" s="154"/>
      <c r="S39" s="17"/>
    </row>
    <row r="40" spans="1:19" ht="60" customHeight="1" x14ac:dyDescent="0.25">
      <c r="A40" s="36" t="s">
        <v>196</v>
      </c>
      <c r="B40" s="17" t="s">
        <v>85</v>
      </c>
      <c r="C40" s="139" t="s">
        <v>47</v>
      </c>
      <c r="D40" s="28"/>
      <c r="E40" s="139">
        <v>100</v>
      </c>
      <c r="F40" s="139">
        <v>100</v>
      </c>
      <c r="G40" s="139">
        <v>100</v>
      </c>
      <c r="H40" s="139">
        <v>100</v>
      </c>
      <c r="I40" s="139">
        <v>100</v>
      </c>
      <c r="J40" s="139">
        <f>H40</f>
        <v>100</v>
      </c>
      <c r="K40" s="139">
        <f>I40</f>
        <v>100</v>
      </c>
      <c r="L40" s="139">
        <v>100</v>
      </c>
      <c r="M40" s="139">
        <v>100</v>
      </c>
      <c r="N40" s="139">
        <v>100</v>
      </c>
      <c r="O40" s="139">
        <v>100</v>
      </c>
      <c r="P40" s="139">
        <v>100</v>
      </c>
      <c r="Q40" s="139">
        <v>100</v>
      </c>
      <c r="R40" s="154">
        <f t="shared" ref="R40:R42" si="6">M40/L40*100</f>
        <v>100</v>
      </c>
      <c r="S40" s="17"/>
    </row>
    <row r="41" spans="1:19" ht="36" customHeight="1" x14ac:dyDescent="0.25">
      <c r="A41" s="36" t="s">
        <v>197</v>
      </c>
      <c r="B41" s="17" t="s">
        <v>86</v>
      </c>
      <c r="C41" s="139" t="s">
        <v>47</v>
      </c>
      <c r="D41" s="28"/>
      <c r="E41" s="139">
        <v>100</v>
      </c>
      <c r="F41" s="139">
        <v>100</v>
      </c>
      <c r="G41" s="139">
        <v>100</v>
      </c>
      <c r="H41" s="139">
        <v>100</v>
      </c>
      <c r="I41" s="139">
        <v>100</v>
      </c>
      <c r="J41" s="139">
        <f t="shared" ref="J41:K42" si="7">H41</f>
        <v>100</v>
      </c>
      <c r="K41" s="139">
        <f t="shared" si="7"/>
        <v>100</v>
      </c>
      <c r="L41" s="139">
        <v>100</v>
      </c>
      <c r="M41" s="139">
        <v>100</v>
      </c>
      <c r="N41" s="139">
        <v>100</v>
      </c>
      <c r="O41" s="139">
        <v>100</v>
      </c>
      <c r="P41" s="139">
        <v>100</v>
      </c>
      <c r="Q41" s="139">
        <v>100</v>
      </c>
      <c r="R41" s="154">
        <f t="shared" si="6"/>
        <v>100</v>
      </c>
      <c r="S41" s="17"/>
    </row>
    <row r="42" spans="1:19" ht="63" customHeight="1" x14ac:dyDescent="0.25">
      <c r="A42" s="36" t="s">
        <v>198</v>
      </c>
      <c r="B42" s="17" t="s">
        <v>87</v>
      </c>
      <c r="C42" s="139" t="s">
        <v>47</v>
      </c>
      <c r="D42" s="28"/>
      <c r="E42" s="139">
        <v>100</v>
      </c>
      <c r="F42" s="139">
        <v>100</v>
      </c>
      <c r="G42" s="139">
        <v>100</v>
      </c>
      <c r="H42" s="139">
        <v>100</v>
      </c>
      <c r="I42" s="139">
        <v>100</v>
      </c>
      <c r="J42" s="139">
        <f t="shared" si="7"/>
        <v>100</v>
      </c>
      <c r="K42" s="139">
        <f t="shared" si="7"/>
        <v>100</v>
      </c>
      <c r="L42" s="139">
        <v>100</v>
      </c>
      <c r="M42" s="139">
        <v>100</v>
      </c>
      <c r="N42" s="139">
        <v>100</v>
      </c>
      <c r="O42" s="139">
        <v>100</v>
      </c>
      <c r="P42" s="139">
        <v>100</v>
      </c>
      <c r="Q42" s="139">
        <v>100</v>
      </c>
      <c r="R42" s="154">
        <f t="shared" si="6"/>
        <v>100</v>
      </c>
      <c r="S42" s="17"/>
    </row>
    <row r="43" spans="1:19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1:19" s="173" customFormat="1" ht="15.75" x14ac:dyDescent="0.25">
      <c r="A44" s="21"/>
      <c r="B44" s="21" t="s">
        <v>355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 t="s">
        <v>233</v>
      </c>
      <c r="R44" s="21"/>
      <c r="S44" s="21"/>
    </row>
    <row r="45" spans="1:19" x14ac:dyDescent="0.25">
      <c r="A45" s="11"/>
      <c r="B45" s="18"/>
      <c r="C45" s="18"/>
      <c r="D45" s="18"/>
      <c r="E45" s="18"/>
      <c r="F45" s="18"/>
      <c r="G45" s="18"/>
      <c r="H45" s="18"/>
      <c r="I45" s="18"/>
      <c r="J45" s="11"/>
      <c r="K45" s="11"/>
      <c r="L45" s="11"/>
      <c r="M45" s="11"/>
      <c r="N45" s="11"/>
      <c r="O45" s="11"/>
      <c r="P45" s="11"/>
      <c r="Q45" s="11"/>
      <c r="R45" s="11"/>
      <c r="S45" s="11"/>
    </row>
  </sheetData>
  <mergeCells count="30">
    <mergeCell ref="A38:S38"/>
    <mergeCell ref="P1:S3"/>
    <mergeCell ref="H7:O7"/>
    <mergeCell ref="P7:Q7"/>
    <mergeCell ref="B39:K39"/>
    <mergeCell ref="A10:O10"/>
    <mergeCell ref="A36:S36"/>
    <mergeCell ref="A35:S35"/>
    <mergeCell ref="R10:R13"/>
    <mergeCell ref="S10:S13"/>
    <mergeCell ref="A11:O11"/>
    <mergeCell ref="A12:K12"/>
    <mergeCell ref="A13:L13"/>
    <mergeCell ref="S29:S30"/>
    <mergeCell ref="S31:S32"/>
    <mergeCell ref="A23:R23"/>
    <mergeCell ref="A24:R24"/>
    <mergeCell ref="R7:S9"/>
    <mergeCell ref="F8:G8"/>
    <mergeCell ref="H8:I8"/>
    <mergeCell ref="J8:K8"/>
    <mergeCell ref="L8:M8"/>
    <mergeCell ref="N8:O8"/>
    <mergeCell ref="P8:P9"/>
    <mergeCell ref="Q8:Q9"/>
    <mergeCell ref="A7:A9"/>
    <mergeCell ref="B7:B9"/>
    <mergeCell ref="C7:C9"/>
    <mergeCell ref="D7:D9"/>
    <mergeCell ref="E7:G7"/>
  </mergeCells>
  <printOptions horizontalCentered="1"/>
  <pageMargins left="0.39370078740157483" right="0.39370078740157483" top="0.98425196850393704" bottom="0.39370078740157483" header="0" footer="0"/>
  <pageSetup paperSize="9" scale="58" fitToHeight="2" orientation="landscape" r:id="rId1"/>
  <rowBreaks count="1" manualBreakCount="1">
    <brk id="3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ПР10 ср бю</vt:lpstr>
      <vt:lpstr>ПР9 подпр</vt:lpstr>
      <vt:lpstr>ПР8 цел</vt:lpstr>
      <vt:lpstr>'ПР8 цел'!Область_печати</vt:lpstr>
      <vt:lpstr>'ПР9 подпр'!Область_печати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 Болсуновская</dc:creator>
  <cp:lastModifiedBy>User6</cp:lastModifiedBy>
  <cp:lastPrinted>2019-04-25T02:55:38Z</cp:lastPrinted>
  <dcterms:created xsi:type="dcterms:W3CDTF">2013-07-31T02:12:14Z</dcterms:created>
  <dcterms:modified xsi:type="dcterms:W3CDTF">2019-04-25T02:55:39Z</dcterms:modified>
</cp:coreProperties>
</file>