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435"/>
  </bookViews>
  <sheets>
    <sheet name="8 показатели " sheetId="17" r:id="rId1"/>
    <sheet name="9 средства по кодам" sheetId="13" r:id="rId2"/>
    <sheet name="10 средства по кодам" sheetId="16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1" hidden="1">'9 средства по кодам'!$A$6:$V$242</definedName>
    <definedName name="_xlnm.Print_Area" localSheetId="2">'10 средства по кодам'!$A$1:$T$317</definedName>
    <definedName name="_xlnm.Print_Area" localSheetId="0">'8 показатели '!$A$1:$R$46</definedName>
    <definedName name="_xlnm.Print_Area" localSheetId="1">'9 средства по кодам'!$A$1:$V$243</definedName>
  </definedNames>
  <calcPr calcId="145621"/>
</workbook>
</file>

<file path=xl/calcChain.xml><?xml version="1.0" encoding="utf-8"?>
<calcChain xmlns="http://schemas.openxmlformats.org/spreadsheetml/2006/main">
  <c r="M40" i="13" l="1"/>
  <c r="L40" i="13"/>
  <c r="L174" i="13"/>
  <c r="L138" i="13"/>
  <c r="K110" i="16" l="1"/>
  <c r="M46" i="13" l="1"/>
  <c r="M92" i="13" l="1"/>
  <c r="K311" i="16"/>
  <c r="J312" i="16"/>
  <c r="J311" i="16" s="1"/>
  <c r="M313" i="16"/>
  <c r="L313" i="16"/>
  <c r="M312" i="16"/>
  <c r="M311" i="16" s="1"/>
  <c r="L312" i="16"/>
  <c r="L311" i="16" s="1"/>
  <c r="K308" i="16"/>
  <c r="J308" i="16"/>
  <c r="M241" i="13" l="1"/>
  <c r="M240" i="13"/>
  <c r="L241" i="13"/>
  <c r="L240" i="13"/>
  <c r="M239" i="13"/>
  <c r="L239" i="13"/>
  <c r="S138" i="16" l="1"/>
  <c r="R138" i="16"/>
  <c r="S108" i="16"/>
  <c r="S107" i="16"/>
  <c r="R108" i="16"/>
  <c r="R107" i="16"/>
  <c r="B108" i="16"/>
  <c r="B107" i="16"/>
  <c r="A108" i="16"/>
  <c r="A107" i="16"/>
  <c r="K248" i="16"/>
  <c r="J248" i="16"/>
  <c r="B248" i="16"/>
  <c r="A248" i="16"/>
  <c r="K184" i="16"/>
  <c r="J184" i="16"/>
  <c r="M234" i="13" l="1"/>
  <c r="K305" i="16" s="1"/>
  <c r="L234" i="13"/>
  <c r="K78" i="16"/>
  <c r="K120" i="16"/>
  <c r="K119" i="16" s="1"/>
  <c r="J186" i="16"/>
  <c r="J182" i="16"/>
  <c r="K205" i="16"/>
  <c r="K181" i="16" s="1"/>
  <c r="K204" i="16"/>
  <c r="J204" i="16"/>
  <c r="K135" i="16"/>
  <c r="J110" i="16"/>
  <c r="M86" i="13"/>
  <c r="M41" i="13" s="1"/>
  <c r="L92" i="13"/>
  <c r="L86" i="13"/>
  <c r="J102" i="16" s="1"/>
  <c r="U175" i="13"/>
  <c r="S233" i="16" s="1"/>
  <c r="T175" i="13"/>
  <c r="M219" i="13"/>
  <c r="L219" i="13"/>
  <c r="L204" i="13"/>
  <c r="M138" i="13"/>
  <c r="H25" i="16"/>
  <c r="I25" i="16"/>
  <c r="K26" i="16"/>
  <c r="L26" i="16"/>
  <c r="M26" i="16"/>
  <c r="N26" i="16"/>
  <c r="O26" i="16"/>
  <c r="P26" i="16"/>
  <c r="Q26" i="16"/>
  <c r="K27" i="16"/>
  <c r="L27" i="16"/>
  <c r="M27" i="16"/>
  <c r="N27" i="16"/>
  <c r="O27" i="16"/>
  <c r="P27" i="16"/>
  <c r="Q27" i="16"/>
  <c r="L28" i="16"/>
  <c r="M28" i="16"/>
  <c r="N28" i="16"/>
  <c r="O28" i="16"/>
  <c r="P28" i="16"/>
  <c r="Q28" i="16"/>
  <c r="R28" i="16"/>
  <c r="K29" i="16"/>
  <c r="L29" i="16"/>
  <c r="M29" i="16"/>
  <c r="N29" i="16"/>
  <c r="O29" i="16"/>
  <c r="P29" i="16"/>
  <c r="Q29" i="16"/>
  <c r="H33" i="16"/>
  <c r="H30" i="16" s="1"/>
  <c r="I33" i="16"/>
  <c r="I30" i="16" s="1"/>
  <c r="J33" i="16"/>
  <c r="K33" i="16"/>
  <c r="L33" i="16"/>
  <c r="M33" i="16"/>
  <c r="N33" i="16"/>
  <c r="O33" i="16"/>
  <c r="P33" i="16"/>
  <c r="Q33" i="16"/>
  <c r="S33" i="16"/>
  <c r="H34" i="16"/>
  <c r="I34" i="16"/>
  <c r="K34" i="16"/>
  <c r="L34" i="16"/>
  <c r="M34" i="16"/>
  <c r="N34" i="16"/>
  <c r="O34" i="16"/>
  <c r="P34" i="16"/>
  <c r="Q34" i="16"/>
  <c r="H36" i="16"/>
  <c r="I36" i="16"/>
  <c r="K36" i="16"/>
  <c r="H37" i="16"/>
  <c r="I37" i="16"/>
  <c r="K37" i="16"/>
  <c r="L37" i="16"/>
  <c r="M37" i="16"/>
  <c r="N37" i="16"/>
  <c r="O37" i="16"/>
  <c r="P37" i="16"/>
  <c r="Q37" i="16"/>
  <c r="H38" i="16"/>
  <c r="I38" i="16"/>
  <c r="J38" i="16"/>
  <c r="K38" i="16"/>
  <c r="L38" i="16"/>
  <c r="M38" i="16"/>
  <c r="N38" i="16"/>
  <c r="O38" i="16"/>
  <c r="P38" i="16"/>
  <c r="Q38" i="16"/>
  <c r="R38" i="16"/>
  <c r="S38" i="16"/>
  <c r="H39" i="16"/>
  <c r="I39" i="16"/>
  <c r="J39" i="16"/>
  <c r="K39" i="16"/>
  <c r="L39" i="16"/>
  <c r="M39" i="16"/>
  <c r="N39" i="16"/>
  <c r="O39" i="16"/>
  <c r="P39" i="16"/>
  <c r="Q39" i="16"/>
  <c r="R39" i="16"/>
  <c r="S39" i="16"/>
  <c r="H41" i="16"/>
  <c r="I41" i="16"/>
  <c r="J41" i="16"/>
  <c r="K41" i="16"/>
  <c r="L41" i="16"/>
  <c r="M41" i="16"/>
  <c r="N41" i="16"/>
  <c r="O41" i="16"/>
  <c r="P41" i="16"/>
  <c r="Q41" i="16"/>
  <c r="R41" i="16"/>
  <c r="S41" i="16"/>
  <c r="H42" i="16"/>
  <c r="I42" i="16"/>
  <c r="J42" i="16"/>
  <c r="K42" i="16"/>
  <c r="L42" i="16"/>
  <c r="M42" i="16"/>
  <c r="N42" i="16"/>
  <c r="O42" i="16"/>
  <c r="P42" i="16"/>
  <c r="Q42" i="16"/>
  <c r="R42" i="16"/>
  <c r="S42" i="16"/>
  <c r="H44" i="16"/>
  <c r="I44" i="16"/>
  <c r="J44" i="16"/>
  <c r="K44" i="16"/>
  <c r="L44" i="16"/>
  <c r="M44" i="16"/>
  <c r="N44" i="16"/>
  <c r="O44" i="16"/>
  <c r="P44" i="16"/>
  <c r="Q44" i="16"/>
  <c r="R44" i="16"/>
  <c r="S44" i="16"/>
  <c r="H45" i="16"/>
  <c r="I45" i="16"/>
  <c r="J45" i="16"/>
  <c r="K45" i="16"/>
  <c r="L45" i="16"/>
  <c r="M45" i="16"/>
  <c r="N45" i="16"/>
  <c r="O45" i="16"/>
  <c r="O43" i="16" s="1"/>
  <c r="P45" i="16"/>
  <c r="Q45" i="16"/>
  <c r="R45" i="16"/>
  <c r="S45" i="16"/>
  <c r="H50" i="16"/>
  <c r="I50" i="16"/>
  <c r="J50" i="16"/>
  <c r="K50" i="16"/>
  <c r="L50" i="16"/>
  <c r="M50" i="16"/>
  <c r="N50" i="16"/>
  <c r="O50" i="16"/>
  <c r="P50" i="16"/>
  <c r="Q50" i="16"/>
  <c r="H51" i="16"/>
  <c r="I51" i="16"/>
  <c r="K51" i="16"/>
  <c r="L51" i="16"/>
  <c r="M51" i="16"/>
  <c r="N51" i="16"/>
  <c r="O51" i="16"/>
  <c r="P51" i="16"/>
  <c r="Q51" i="16"/>
  <c r="H53" i="16"/>
  <c r="I53" i="16"/>
  <c r="J53" i="16"/>
  <c r="K53" i="16"/>
  <c r="L53" i="16"/>
  <c r="M53" i="16"/>
  <c r="N53" i="16"/>
  <c r="O53" i="16"/>
  <c r="P53" i="16"/>
  <c r="Q53" i="16"/>
  <c r="R53" i="16"/>
  <c r="S53" i="16"/>
  <c r="T53" i="16"/>
  <c r="J59" i="16"/>
  <c r="K59" i="16"/>
  <c r="L59" i="16"/>
  <c r="M59" i="16"/>
  <c r="N59" i="16"/>
  <c r="O59" i="16"/>
  <c r="P59" i="16"/>
  <c r="Q59" i="16"/>
  <c r="R59" i="16"/>
  <c r="S59" i="16"/>
  <c r="K60" i="16"/>
  <c r="L60" i="16"/>
  <c r="M60" i="16"/>
  <c r="N60" i="16"/>
  <c r="O60" i="16"/>
  <c r="P60" i="16"/>
  <c r="Q60" i="16"/>
  <c r="T60" i="16"/>
  <c r="J61" i="16"/>
  <c r="J62" i="16"/>
  <c r="J63" i="16"/>
  <c r="R63" i="16"/>
  <c r="J64" i="16"/>
  <c r="J65" i="16"/>
  <c r="J66" i="16"/>
  <c r="J67" i="16"/>
  <c r="H68" i="16"/>
  <c r="I68" i="16"/>
  <c r="J68" i="16"/>
  <c r="K68" i="16"/>
  <c r="L68" i="16"/>
  <c r="M68" i="16"/>
  <c r="N68" i="16"/>
  <c r="O68" i="16"/>
  <c r="P68" i="16"/>
  <c r="Q68" i="16"/>
  <c r="R68" i="16"/>
  <c r="S68" i="16"/>
  <c r="H69" i="16"/>
  <c r="I69" i="16"/>
  <c r="K69" i="16"/>
  <c r="L69" i="16"/>
  <c r="M69" i="16"/>
  <c r="N69" i="16"/>
  <c r="O69" i="16"/>
  <c r="P69" i="16"/>
  <c r="Q69" i="16"/>
  <c r="R69" i="16"/>
  <c r="S69" i="16"/>
  <c r="H70" i="16"/>
  <c r="I70" i="16"/>
  <c r="K70" i="16"/>
  <c r="L70" i="16"/>
  <c r="M70" i="16"/>
  <c r="N70" i="16"/>
  <c r="O70" i="16"/>
  <c r="P70" i="16"/>
  <c r="Q70" i="16"/>
  <c r="R70" i="16"/>
  <c r="S70" i="16"/>
  <c r="H71" i="16"/>
  <c r="I71" i="16"/>
  <c r="K71" i="16"/>
  <c r="L71" i="16"/>
  <c r="M71" i="16"/>
  <c r="N71" i="16"/>
  <c r="O71" i="16"/>
  <c r="P71" i="16"/>
  <c r="Q71" i="16"/>
  <c r="R71" i="16"/>
  <c r="S71" i="16"/>
  <c r="H72" i="16"/>
  <c r="I72" i="16"/>
  <c r="K72" i="16"/>
  <c r="L72" i="16"/>
  <c r="M72" i="16"/>
  <c r="N72" i="16"/>
  <c r="O72" i="16"/>
  <c r="P72" i="16"/>
  <c r="Q72" i="16"/>
  <c r="R72" i="16"/>
  <c r="S72" i="16"/>
  <c r="H73" i="16"/>
  <c r="I73" i="16"/>
  <c r="K73" i="16"/>
  <c r="L73" i="16"/>
  <c r="M73" i="16"/>
  <c r="N73" i="16"/>
  <c r="O73" i="16"/>
  <c r="P73" i="16"/>
  <c r="Q73" i="16"/>
  <c r="R73" i="16"/>
  <c r="S73" i="16"/>
  <c r="J74" i="16"/>
  <c r="H75" i="16"/>
  <c r="I75" i="16"/>
  <c r="J75" i="16"/>
  <c r="K75" i="16"/>
  <c r="L75" i="16"/>
  <c r="M75" i="16"/>
  <c r="N75" i="16"/>
  <c r="O75" i="16"/>
  <c r="P75" i="16"/>
  <c r="Q75" i="16"/>
  <c r="R75" i="16"/>
  <c r="S75" i="16"/>
  <c r="T75" i="16"/>
  <c r="J76" i="16"/>
  <c r="H77" i="16"/>
  <c r="I77" i="16"/>
  <c r="J77" i="16"/>
  <c r="K77" i="16"/>
  <c r="L77" i="16"/>
  <c r="M77" i="16"/>
  <c r="N77" i="16"/>
  <c r="O77" i="16"/>
  <c r="P77" i="16"/>
  <c r="Q77" i="16"/>
  <c r="R77" i="16"/>
  <c r="S77" i="16"/>
  <c r="H78" i="16"/>
  <c r="I78" i="16"/>
  <c r="J78" i="16"/>
  <c r="L78" i="16"/>
  <c r="M78" i="16"/>
  <c r="N78" i="16"/>
  <c r="O78" i="16"/>
  <c r="P78" i="16"/>
  <c r="Q78" i="16"/>
  <c r="R78" i="16"/>
  <c r="S78" i="16"/>
  <c r="H79" i="16"/>
  <c r="I79" i="16"/>
  <c r="J79" i="16"/>
  <c r="K79" i="16"/>
  <c r="L79" i="16"/>
  <c r="M79" i="16"/>
  <c r="N79" i="16"/>
  <c r="O79" i="16"/>
  <c r="P79" i="16"/>
  <c r="Q79" i="16"/>
  <c r="R79" i="16"/>
  <c r="S79" i="16"/>
  <c r="H80" i="16"/>
  <c r="I80" i="16"/>
  <c r="K80" i="16"/>
  <c r="L80" i="16"/>
  <c r="M80" i="16"/>
  <c r="N80" i="16"/>
  <c r="O80" i="16"/>
  <c r="P80" i="16"/>
  <c r="Q80" i="16"/>
  <c r="R80" i="16"/>
  <c r="S80" i="16"/>
  <c r="H81" i="16"/>
  <c r="I81" i="16"/>
  <c r="K81" i="16"/>
  <c r="L81" i="16"/>
  <c r="M81" i="16"/>
  <c r="N81" i="16"/>
  <c r="O81" i="16"/>
  <c r="P81" i="16"/>
  <c r="Q81" i="16"/>
  <c r="R81" i="16"/>
  <c r="S81" i="16"/>
  <c r="H82" i="16"/>
  <c r="I82" i="16"/>
  <c r="K82" i="16"/>
  <c r="L82" i="16"/>
  <c r="M82" i="16"/>
  <c r="N82" i="16"/>
  <c r="O82" i="16"/>
  <c r="P82" i="16"/>
  <c r="Q82" i="16"/>
  <c r="R82" i="16"/>
  <c r="S82" i="16"/>
  <c r="H83" i="16"/>
  <c r="I83" i="16"/>
  <c r="L83" i="16"/>
  <c r="M83" i="16"/>
  <c r="N83" i="16"/>
  <c r="O83" i="16"/>
  <c r="P83" i="16"/>
  <c r="Q83" i="16"/>
  <c r="R83" i="16"/>
  <c r="S83" i="16"/>
  <c r="H85" i="16"/>
  <c r="I85" i="16"/>
  <c r="J85" i="16"/>
  <c r="K85" i="16"/>
  <c r="L85" i="16"/>
  <c r="M85" i="16"/>
  <c r="N85" i="16"/>
  <c r="O85" i="16"/>
  <c r="P85" i="16"/>
  <c r="Q85" i="16"/>
  <c r="R85" i="16"/>
  <c r="S85" i="16"/>
  <c r="H86" i="16"/>
  <c r="I86" i="16"/>
  <c r="J86" i="16"/>
  <c r="K86" i="16"/>
  <c r="L86" i="16"/>
  <c r="M86" i="16"/>
  <c r="N86" i="16"/>
  <c r="O86" i="16"/>
  <c r="P86" i="16"/>
  <c r="Q86" i="16"/>
  <c r="R86" i="16"/>
  <c r="S86" i="16"/>
  <c r="H87" i="16"/>
  <c r="I87" i="16"/>
  <c r="J87" i="16"/>
  <c r="K87" i="16"/>
  <c r="L87" i="16"/>
  <c r="M87" i="16"/>
  <c r="N87" i="16"/>
  <c r="O87" i="16"/>
  <c r="P87" i="16"/>
  <c r="Q87" i="16"/>
  <c r="R87" i="16"/>
  <c r="S87" i="16"/>
  <c r="H88" i="16"/>
  <c r="I88" i="16"/>
  <c r="K88" i="16"/>
  <c r="L88" i="16"/>
  <c r="M88" i="16"/>
  <c r="N88" i="16"/>
  <c r="O88" i="16"/>
  <c r="P88" i="16"/>
  <c r="Q88" i="16"/>
  <c r="H89" i="16"/>
  <c r="I89" i="16"/>
  <c r="K89" i="16"/>
  <c r="L89" i="16"/>
  <c r="M89" i="16"/>
  <c r="N89" i="16"/>
  <c r="O89" i="16"/>
  <c r="P89" i="16"/>
  <c r="Q89" i="16"/>
  <c r="H90" i="16"/>
  <c r="I90" i="16"/>
  <c r="L90" i="16"/>
  <c r="M90" i="16"/>
  <c r="N90" i="16"/>
  <c r="O90" i="16"/>
  <c r="P90" i="16"/>
  <c r="Q90" i="16"/>
  <c r="R90" i="16"/>
  <c r="S90" i="16"/>
  <c r="H91" i="16"/>
  <c r="I91" i="16"/>
  <c r="L91" i="16"/>
  <c r="M91" i="16"/>
  <c r="N91" i="16"/>
  <c r="O91" i="16"/>
  <c r="P91" i="16"/>
  <c r="Q91" i="16"/>
  <c r="R91" i="16"/>
  <c r="S91" i="16"/>
  <c r="H92" i="16"/>
  <c r="I92" i="16"/>
  <c r="L92" i="16"/>
  <c r="M92" i="16"/>
  <c r="N92" i="16"/>
  <c r="O92" i="16"/>
  <c r="P92" i="16"/>
  <c r="Q92" i="16"/>
  <c r="R92" i="16"/>
  <c r="S92" i="16"/>
  <c r="J93" i="16"/>
  <c r="K93" i="16"/>
  <c r="L93" i="16"/>
  <c r="M93" i="16"/>
  <c r="N93" i="16"/>
  <c r="O93" i="16"/>
  <c r="P93" i="16"/>
  <c r="Q93" i="16"/>
  <c r="S93" i="16"/>
  <c r="K94" i="16"/>
  <c r="L94" i="16"/>
  <c r="M94" i="16"/>
  <c r="N94" i="16"/>
  <c r="O94" i="16"/>
  <c r="P94" i="16"/>
  <c r="Q94" i="16"/>
  <c r="R94" i="16"/>
  <c r="K95" i="16"/>
  <c r="L95" i="16"/>
  <c r="M95" i="16"/>
  <c r="N95" i="16"/>
  <c r="O95" i="16"/>
  <c r="P95" i="16"/>
  <c r="Q95" i="16"/>
  <c r="S95" i="16"/>
  <c r="L97" i="16"/>
  <c r="M97" i="16"/>
  <c r="N97" i="16"/>
  <c r="O97" i="16"/>
  <c r="P97" i="16"/>
  <c r="Q97" i="16"/>
  <c r="R97" i="16"/>
  <c r="S97" i="16"/>
  <c r="J98" i="16"/>
  <c r="K98" i="16"/>
  <c r="L98" i="16"/>
  <c r="M98" i="16"/>
  <c r="N98" i="16"/>
  <c r="O98" i="16"/>
  <c r="P98" i="16"/>
  <c r="Q98" i="16"/>
  <c r="S98" i="16"/>
  <c r="K99" i="16"/>
  <c r="L99" i="16"/>
  <c r="M99" i="16"/>
  <c r="N99" i="16"/>
  <c r="O99" i="16"/>
  <c r="P99" i="16"/>
  <c r="Q99" i="16"/>
  <c r="R99" i="16"/>
  <c r="J101" i="16"/>
  <c r="K101" i="16"/>
  <c r="L101" i="16"/>
  <c r="M101" i="16"/>
  <c r="N101" i="16"/>
  <c r="O101" i="16"/>
  <c r="P101" i="16"/>
  <c r="Q101" i="16"/>
  <c r="R101" i="16"/>
  <c r="S101" i="16"/>
  <c r="H103" i="16"/>
  <c r="I103" i="16"/>
  <c r="J103" i="16"/>
  <c r="K103" i="16"/>
  <c r="L103" i="16"/>
  <c r="M103" i="16"/>
  <c r="N103" i="16"/>
  <c r="O103" i="16"/>
  <c r="P103" i="16"/>
  <c r="Q103" i="16"/>
  <c r="R103" i="16"/>
  <c r="S103" i="16"/>
  <c r="T103" i="16"/>
  <c r="H104" i="16"/>
  <c r="I104" i="16"/>
  <c r="J104" i="16"/>
  <c r="K104" i="16"/>
  <c r="L104" i="16"/>
  <c r="M104" i="16"/>
  <c r="N104" i="16"/>
  <c r="O104" i="16"/>
  <c r="P104" i="16"/>
  <c r="Q104" i="16"/>
  <c r="R104" i="16"/>
  <c r="S104" i="16"/>
  <c r="T104" i="16"/>
  <c r="H105" i="16"/>
  <c r="I105" i="16"/>
  <c r="J105" i="16"/>
  <c r="K105" i="16"/>
  <c r="L105" i="16"/>
  <c r="M105" i="16"/>
  <c r="N105" i="16"/>
  <c r="O105" i="16"/>
  <c r="P105" i="16"/>
  <c r="Q105" i="16"/>
  <c r="R105" i="16"/>
  <c r="S105" i="16"/>
  <c r="H120" i="16"/>
  <c r="H119" i="16" s="1"/>
  <c r="I120" i="16"/>
  <c r="I119" i="16" s="1"/>
  <c r="L120" i="16"/>
  <c r="L119" i="16" s="1"/>
  <c r="M120" i="16"/>
  <c r="M119" i="16" s="1"/>
  <c r="N120" i="16"/>
  <c r="N119" i="16" s="1"/>
  <c r="O120" i="16"/>
  <c r="O119" i="16" s="1"/>
  <c r="P120" i="16"/>
  <c r="P119" i="16" s="1"/>
  <c r="Q120" i="16"/>
  <c r="Q119" i="16" s="1"/>
  <c r="R120" i="16"/>
  <c r="R119" i="16" s="1"/>
  <c r="H122" i="16"/>
  <c r="I122" i="16"/>
  <c r="K122" i="16"/>
  <c r="L122" i="16"/>
  <c r="M122" i="16"/>
  <c r="N122" i="16"/>
  <c r="O122" i="16"/>
  <c r="P122" i="16"/>
  <c r="Q122" i="16"/>
  <c r="H123" i="16"/>
  <c r="I123" i="16"/>
  <c r="K123" i="16"/>
  <c r="L123" i="16"/>
  <c r="M123" i="16"/>
  <c r="N123" i="16"/>
  <c r="O123" i="16"/>
  <c r="P123" i="16"/>
  <c r="Q123" i="16"/>
  <c r="H135" i="16"/>
  <c r="I135" i="16"/>
  <c r="J135" i="16"/>
  <c r="J134" i="16" s="1"/>
  <c r="L135" i="16"/>
  <c r="M135" i="16"/>
  <c r="N135" i="16"/>
  <c r="O135" i="16"/>
  <c r="P135" i="16"/>
  <c r="Q135" i="16"/>
  <c r="H136" i="16"/>
  <c r="I136" i="16"/>
  <c r="J136" i="16"/>
  <c r="K136" i="16"/>
  <c r="L136" i="16"/>
  <c r="M136" i="16"/>
  <c r="N136" i="16"/>
  <c r="O136" i="16"/>
  <c r="P136" i="16"/>
  <c r="Q136" i="16"/>
  <c r="H137" i="16"/>
  <c r="I137" i="16"/>
  <c r="K137" i="16"/>
  <c r="L137" i="16"/>
  <c r="M137" i="16"/>
  <c r="N137" i="16"/>
  <c r="O137" i="16"/>
  <c r="P137" i="16"/>
  <c r="Q137" i="16"/>
  <c r="H138" i="16"/>
  <c r="I138" i="16"/>
  <c r="J138" i="16"/>
  <c r="K138" i="16"/>
  <c r="L138" i="16"/>
  <c r="M138" i="16"/>
  <c r="N138" i="16"/>
  <c r="O138" i="16"/>
  <c r="P138" i="16"/>
  <c r="Q138" i="16"/>
  <c r="H139" i="16"/>
  <c r="I139" i="16"/>
  <c r="K139" i="16"/>
  <c r="L139" i="16"/>
  <c r="M139" i="16"/>
  <c r="N139" i="16"/>
  <c r="O139" i="16"/>
  <c r="P139" i="16"/>
  <c r="Q139" i="16"/>
  <c r="R139" i="16"/>
  <c r="S139" i="16"/>
  <c r="H140" i="16"/>
  <c r="I140" i="16"/>
  <c r="J140" i="16"/>
  <c r="K140" i="16"/>
  <c r="L140" i="16"/>
  <c r="M140" i="16"/>
  <c r="N140" i="16"/>
  <c r="O140" i="16"/>
  <c r="P140" i="16"/>
  <c r="Q140" i="16"/>
  <c r="R140" i="16"/>
  <c r="R133" i="16" s="1"/>
  <c r="S140" i="16"/>
  <c r="H153" i="16"/>
  <c r="H152" i="16" s="1"/>
  <c r="I153" i="16"/>
  <c r="I152" i="16" s="1"/>
  <c r="K153" i="16"/>
  <c r="K152" i="16" s="1"/>
  <c r="L153" i="16"/>
  <c r="L152" i="16" s="1"/>
  <c r="M153" i="16"/>
  <c r="M152" i="16" s="1"/>
  <c r="N153" i="16"/>
  <c r="N152" i="16" s="1"/>
  <c r="O153" i="16"/>
  <c r="O152" i="16" s="1"/>
  <c r="P153" i="16"/>
  <c r="P152" i="16" s="1"/>
  <c r="Q153" i="16"/>
  <c r="Q152" i="16" s="1"/>
  <c r="H155" i="16"/>
  <c r="H154" i="16" s="1"/>
  <c r="I155" i="16"/>
  <c r="I154" i="16" s="1"/>
  <c r="K155" i="16"/>
  <c r="K154" i="16" s="1"/>
  <c r="L155" i="16"/>
  <c r="L154" i="16" s="1"/>
  <c r="M155" i="16"/>
  <c r="M154" i="16" s="1"/>
  <c r="N155" i="16"/>
  <c r="N154" i="16" s="1"/>
  <c r="O155" i="16"/>
  <c r="O154" i="16" s="1"/>
  <c r="P155" i="16"/>
  <c r="P154" i="16" s="1"/>
  <c r="Q155" i="16"/>
  <c r="Q154" i="16" s="1"/>
  <c r="H160" i="16"/>
  <c r="H158" i="16" s="1"/>
  <c r="I160" i="16"/>
  <c r="I158" i="16" s="1"/>
  <c r="J160" i="16"/>
  <c r="J158" i="16" s="1"/>
  <c r="K160" i="16"/>
  <c r="K158" i="16" s="1"/>
  <c r="L160" i="16"/>
  <c r="L158" i="16" s="1"/>
  <c r="M160" i="16"/>
  <c r="M158" i="16" s="1"/>
  <c r="N160" i="16"/>
  <c r="N158" i="16" s="1"/>
  <c r="O160" i="16"/>
  <c r="O158" i="16" s="1"/>
  <c r="P160" i="16"/>
  <c r="P158" i="16" s="1"/>
  <c r="Q160" i="16"/>
  <c r="Q158" i="16" s="1"/>
  <c r="H161" i="16"/>
  <c r="I161" i="16"/>
  <c r="J161" i="16"/>
  <c r="K161" i="16"/>
  <c r="L161" i="16"/>
  <c r="M161" i="16"/>
  <c r="N161" i="16"/>
  <c r="O161" i="16"/>
  <c r="P161" i="16"/>
  <c r="Q161" i="16"/>
  <c r="R161" i="16"/>
  <c r="S161" i="16"/>
  <c r="H162" i="16"/>
  <c r="I162" i="16"/>
  <c r="J162" i="16"/>
  <c r="K162" i="16"/>
  <c r="K159" i="16" s="1"/>
  <c r="L162" i="16"/>
  <c r="M162" i="16"/>
  <c r="M159" i="16" s="1"/>
  <c r="N162" i="16"/>
  <c r="O162" i="16"/>
  <c r="P162" i="16"/>
  <c r="Q162" i="16"/>
  <c r="J166" i="16"/>
  <c r="K166" i="16"/>
  <c r="L166" i="16"/>
  <c r="M166" i="16"/>
  <c r="N166" i="16"/>
  <c r="O166" i="16"/>
  <c r="P166" i="16"/>
  <c r="Q166" i="16"/>
  <c r="H167" i="16"/>
  <c r="H165" i="16" s="1"/>
  <c r="I167" i="16"/>
  <c r="I165" i="16" s="1"/>
  <c r="J167" i="16"/>
  <c r="J165" i="16" s="1"/>
  <c r="J163" i="16" s="1"/>
  <c r="K167" i="16"/>
  <c r="K165" i="16" s="1"/>
  <c r="L167" i="16"/>
  <c r="L165" i="16" s="1"/>
  <c r="L163" i="16" s="1"/>
  <c r="M167" i="16"/>
  <c r="M165" i="16" s="1"/>
  <c r="M163" i="16" s="1"/>
  <c r="N167" i="16"/>
  <c r="N165" i="16" s="1"/>
  <c r="O167" i="16"/>
  <c r="O165" i="16" s="1"/>
  <c r="O163" i="16" s="1"/>
  <c r="P167" i="16"/>
  <c r="P165" i="16" s="1"/>
  <c r="P163" i="16" s="1"/>
  <c r="Q167" i="16"/>
  <c r="Q165" i="16" s="1"/>
  <c r="Q163" i="16" s="1"/>
  <c r="R167" i="16"/>
  <c r="R165" i="16" s="1"/>
  <c r="S167" i="16"/>
  <c r="S165" i="16" s="1"/>
  <c r="H168" i="16"/>
  <c r="H166" i="16" s="1"/>
  <c r="I168" i="16"/>
  <c r="I166" i="16" s="1"/>
  <c r="R168" i="16"/>
  <c r="R166" i="16" s="1"/>
  <c r="S168" i="16"/>
  <c r="S166" i="16" s="1"/>
  <c r="J171" i="16"/>
  <c r="J13" i="16"/>
  <c r="K171" i="16"/>
  <c r="K13" i="16" s="1"/>
  <c r="L171" i="16"/>
  <c r="L13" i="16" s="1"/>
  <c r="M171" i="16"/>
  <c r="M13" i="16" s="1"/>
  <c r="N171" i="16"/>
  <c r="N13" i="16" s="1"/>
  <c r="O171" i="16"/>
  <c r="O13" i="16" s="1"/>
  <c r="P171" i="16"/>
  <c r="P13" i="16" s="1"/>
  <c r="Q171" i="16"/>
  <c r="Q13" i="16" s="1"/>
  <c r="R171" i="16"/>
  <c r="R13" i="16" s="1"/>
  <c r="S171" i="16"/>
  <c r="S13" i="16" s="1"/>
  <c r="H178" i="16"/>
  <c r="I178" i="16"/>
  <c r="H182" i="16"/>
  <c r="I182" i="16"/>
  <c r="K182" i="16"/>
  <c r="L182" i="16"/>
  <c r="M182" i="16"/>
  <c r="N182" i="16"/>
  <c r="O182" i="16"/>
  <c r="P182" i="16"/>
  <c r="Q182" i="16"/>
  <c r="R182" i="16"/>
  <c r="S182" i="16"/>
  <c r="H183" i="16"/>
  <c r="I183" i="16"/>
  <c r="J183" i="16"/>
  <c r="K183" i="16"/>
  <c r="L183" i="16"/>
  <c r="M183" i="16"/>
  <c r="N183" i="16"/>
  <c r="O183" i="16"/>
  <c r="P183" i="16"/>
  <c r="Q183" i="16"/>
  <c r="R183" i="16"/>
  <c r="S183" i="16"/>
  <c r="H184" i="16"/>
  <c r="I184" i="16"/>
  <c r="L184" i="16"/>
  <c r="M184" i="16"/>
  <c r="N184" i="16"/>
  <c r="O184" i="16"/>
  <c r="P184" i="16"/>
  <c r="Q184" i="16"/>
  <c r="R184" i="16"/>
  <c r="S184" i="16"/>
  <c r="H185" i="16"/>
  <c r="I185" i="16"/>
  <c r="J185" i="16"/>
  <c r="J180" i="16" s="1"/>
  <c r="K185" i="16"/>
  <c r="K180" i="16" s="1"/>
  <c r="L185" i="16"/>
  <c r="M185" i="16"/>
  <c r="N185" i="16"/>
  <c r="O185" i="16"/>
  <c r="P185" i="16"/>
  <c r="Q185" i="16"/>
  <c r="R185" i="16"/>
  <c r="S185" i="16"/>
  <c r="H186" i="16"/>
  <c r="I186" i="16"/>
  <c r="K186" i="16"/>
  <c r="L186" i="16"/>
  <c r="M186" i="16"/>
  <c r="N186" i="16"/>
  <c r="O186" i="16"/>
  <c r="P186" i="16"/>
  <c r="Q186" i="16"/>
  <c r="R186" i="16"/>
  <c r="S186" i="16"/>
  <c r="H188" i="16"/>
  <c r="I188" i="16"/>
  <c r="J188" i="16"/>
  <c r="K188" i="16"/>
  <c r="L188" i="16"/>
  <c r="M188" i="16"/>
  <c r="N188" i="16"/>
  <c r="O188" i="16"/>
  <c r="P188" i="16"/>
  <c r="Q188" i="16"/>
  <c r="R188" i="16"/>
  <c r="S188" i="16"/>
  <c r="H192" i="16"/>
  <c r="I192" i="16"/>
  <c r="J192" i="16"/>
  <c r="K192" i="16"/>
  <c r="L192" i="16"/>
  <c r="M192" i="16"/>
  <c r="N192" i="16"/>
  <c r="O192" i="16"/>
  <c r="P192" i="16"/>
  <c r="Q192" i="16"/>
  <c r="R192" i="16"/>
  <c r="S192" i="16"/>
  <c r="H193" i="16"/>
  <c r="I193" i="16"/>
  <c r="J193" i="16"/>
  <c r="K193" i="16"/>
  <c r="L193" i="16"/>
  <c r="M193" i="16"/>
  <c r="N193" i="16"/>
  <c r="O193" i="16"/>
  <c r="P193" i="16"/>
  <c r="Q193" i="16"/>
  <c r="R193" i="16"/>
  <c r="S193" i="16"/>
  <c r="H195" i="16"/>
  <c r="I195" i="16"/>
  <c r="J195" i="16"/>
  <c r="K195" i="16"/>
  <c r="L195" i="16"/>
  <c r="M195" i="16"/>
  <c r="N195" i="16"/>
  <c r="O195" i="16"/>
  <c r="P195" i="16"/>
  <c r="Q195" i="16"/>
  <c r="R195" i="16"/>
  <c r="S195" i="16"/>
  <c r="H197" i="16"/>
  <c r="I197" i="16"/>
  <c r="J197" i="16"/>
  <c r="K197" i="16"/>
  <c r="L197" i="16"/>
  <c r="M197" i="16"/>
  <c r="N197" i="16"/>
  <c r="O197" i="16"/>
  <c r="P197" i="16"/>
  <c r="Q197" i="16"/>
  <c r="R197" i="16"/>
  <c r="S197" i="16"/>
  <c r="H198" i="16"/>
  <c r="I198" i="16"/>
  <c r="J198" i="16"/>
  <c r="K198" i="16"/>
  <c r="L198" i="16"/>
  <c r="M198" i="16"/>
  <c r="N198" i="16"/>
  <c r="O198" i="16"/>
  <c r="P198" i="16"/>
  <c r="Q198" i="16"/>
  <c r="R198" i="16"/>
  <c r="S198" i="16"/>
  <c r="H199" i="16"/>
  <c r="I199" i="16"/>
  <c r="J199" i="16"/>
  <c r="K199" i="16"/>
  <c r="L199" i="16"/>
  <c r="M199" i="16"/>
  <c r="N199" i="16"/>
  <c r="O199" i="16"/>
  <c r="P199" i="16"/>
  <c r="Q199" i="16"/>
  <c r="R199" i="16"/>
  <c r="S199" i="16"/>
  <c r="H200" i="16"/>
  <c r="I200" i="16"/>
  <c r="J200" i="16"/>
  <c r="K200" i="16"/>
  <c r="L200" i="16"/>
  <c r="M200" i="16"/>
  <c r="N200" i="16"/>
  <c r="O200" i="16"/>
  <c r="P200" i="16"/>
  <c r="Q200" i="16"/>
  <c r="R200" i="16"/>
  <c r="S200" i="16"/>
  <c r="H201" i="16"/>
  <c r="I201" i="16"/>
  <c r="J201" i="16"/>
  <c r="K201" i="16"/>
  <c r="L201" i="16"/>
  <c r="M201" i="16"/>
  <c r="N201" i="16"/>
  <c r="O201" i="16"/>
  <c r="P201" i="16"/>
  <c r="Q201" i="16"/>
  <c r="R201" i="16"/>
  <c r="S201" i="16"/>
  <c r="H202" i="16"/>
  <c r="I202" i="16"/>
  <c r="L202" i="16"/>
  <c r="M202" i="16"/>
  <c r="N202" i="16"/>
  <c r="O202" i="16"/>
  <c r="P202" i="16"/>
  <c r="Q202" i="16"/>
  <c r="R202" i="16"/>
  <c r="S202" i="16"/>
  <c r="H203" i="16"/>
  <c r="I203" i="16"/>
  <c r="J203" i="16"/>
  <c r="K203" i="16"/>
  <c r="L203" i="16"/>
  <c r="M203" i="16"/>
  <c r="N203" i="16"/>
  <c r="O203" i="16"/>
  <c r="P203" i="16"/>
  <c r="Q203" i="16"/>
  <c r="R203" i="16"/>
  <c r="S203" i="16"/>
  <c r="H205" i="16"/>
  <c r="H181" i="16" s="1"/>
  <c r="I205" i="16"/>
  <c r="I181" i="16" s="1"/>
  <c r="J205" i="16"/>
  <c r="J181" i="16" s="1"/>
  <c r="L205" i="16"/>
  <c r="L181" i="16" s="1"/>
  <c r="M205" i="16"/>
  <c r="M181" i="16" s="1"/>
  <c r="N205" i="16"/>
  <c r="N181" i="16" s="1"/>
  <c r="O205" i="16"/>
  <c r="O181" i="16" s="1"/>
  <c r="P205" i="16"/>
  <c r="P181" i="16" s="1"/>
  <c r="Q205" i="16"/>
  <c r="Q181" i="16" s="1"/>
  <c r="H208" i="16"/>
  <c r="H171" i="16" s="1"/>
  <c r="H13" i="16" s="1"/>
  <c r="I208" i="16"/>
  <c r="I171" i="16" s="1"/>
  <c r="I13" i="16" s="1"/>
  <c r="H212" i="16"/>
  <c r="I212" i="16"/>
  <c r="J212" i="16"/>
  <c r="K212" i="16"/>
  <c r="L212" i="16"/>
  <c r="M212" i="16"/>
  <c r="N212" i="16"/>
  <c r="O212" i="16"/>
  <c r="P212" i="16"/>
  <c r="Q212" i="16"/>
  <c r="R212" i="16"/>
  <c r="S212" i="16"/>
  <c r="H213" i="16"/>
  <c r="I213" i="16"/>
  <c r="J213" i="16"/>
  <c r="K213" i="16"/>
  <c r="L213" i="16"/>
  <c r="M213" i="16"/>
  <c r="N213" i="16"/>
  <c r="O213" i="16"/>
  <c r="P213" i="16"/>
  <c r="Q213" i="16"/>
  <c r="R213" i="16"/>
  <c r="S213" i="16"/>
  <c r="H214" i="16"/>
  <c r="I214" i="16"/>
  <c r="K214" i="16"/>
  <c r="L214" i="16"/>
  <c r="M214" i="16"/>
  <c r="N214" i="16"/>
  <c r="O214" i="16"/>
  <c r="P214" i="16"/>
  <c r="Q214" i="16"/>
  <c r="R214" i="16"/>
  <c r="S214" i="16"/>
  <c r="H215" i="16"/>
  <c r="I215" i="16"/>
  <c r="J215" i="16"/>
  <c r="K215" i="16"/>
  <c r="L215" i="16"/>
  <c r="M215" i="16"/>
  <c r="N215" i="16"/>
  <c r="O215" i="16"/>
  <c r="P215" i="16"/>
  <c r="Q215" i="16"/>
  <c r="R215" i="16"/>
  <c r="S215" i="16"/>
  <c r="H216" i="16"/>
  <c r="I216" i="16"/>
  <c r="J216" i="16"/>
  <c r="K216" i="16"/>
  <c r="L216" i="16"/>
  <c r="M216" i="16"/>
  <c r="N216" i="16"/>
  <c r="O216" i="16"/>
  <c r="P216" i="16"/>
  <c r="Q216" i="16"/>
  <c r="R216" i="16"/>
  <c r="S216" i="16"/>
  <c r="H217" i="16"/>
  <c r="I217" i="16"/>
  <c r="J217" i="16"/>
  <c r="K217" i="16"/>
  <c r="L217" i="16"/>
  <c r="M217" i="16"/>
  <c r="N217" i="16"/>
  <c r="O217" i="16"/>
  <c r="P217" i="16"/>
  <c r="Q217" i="16"/>
  <c r="R217" i="16"/>
  <c r="S217" i="16"/>
  <c r="H218" i="16"/>
  <c r="I218" i="16"/>
  <c r="K218" i="16"/>
  <c r="L218" i="16"/>
  <c r="M218" i="16"/>
  <c r="N218" i="16"/>
  <c r="O218" i="16"/>
  <c r="P218" i="16"/>
  <c r="Q218" i="16"/>
  <c r="R218" i="16"/>
  <c r="S218" i="16"/>
  <c r="H219" i="16"/>
  <c r="I219" i="16"/>
  <c r="J219" i="16"/>
  <c r="K219" i="16"/>
  <c r="L219" i="16"/>
  <c r="M219" i="16"/>
  <c r="N219" i="16"/>
  <c r="O219" i="16"/>
  <c r="P219" i="16"/>
  <c r="Q219" i="16"/>
  <c r="R219" i="16"/>
  <c r="S219" i="16"/>
  <c r="H220" i="16"/>
  <c r="I220" i="16"/>
  <c r="J220" i="16"/>
  <c r="K220" i="16"/>
  <c r="L220" i="16"/>
  <c r="M220" i="16"/>
  <c r="N220" i="16"/>
  <c r="O220" i="16"/>
  <c r="P220" i="16"/>
  <c r="Q220" i="16"/>
  <c r="R220" i="16"/>
  <c r="S220" i="16"/>
  <c r="J221" i="16"/>
  <c r="K221" i="16"/>
  <c r="L221" i="16"/>
  <c r="L178" i="16" s="1"/>
  <c r="M221" i="16"/>
  <c r="M178" i="16" s="1"/>
  <c r="N221" i="16"/>
  <c r="N178" i="16" s="1"/>
  <c r="O221" i="16"/>
  <c r="O178" i="16" s="1"/>
  <c r="P221" i="16"/>
  <c r="P178" i="16" s="1"/>
  <c r="Q221" i="16"/>
  <c r="Q178" i="16" s="1"/>
  <c r="R221" i="16"/>
  <c r="R178" i="16" s="1"/>
  <c r="S221" i="16"/>
  <c r="S178" i="16" s="1"/>
  <c r="H222" i="16"/>
  <c r="I222" i="16"/>
  <c r="J222" i="16"/>
  <c r="K222" i="16"/>
  <c r="L222" i="16"/>
  <c r="M222" i="16"/>
  <c r="N222" i="16"/>
  <c r="O222" i="16"/>
  <c r="P222" i="16"/>
  <c r="Q222" i="16"/>
  <c r="R222" i="16"/>
  <c r="S222" i="16"/>
  <c r="H223" i="16"/>
  <c r="I223" i="16"/>
  <c r="J223" i="16"/>
  <c r="K223" i="16"/>
  <c r="L223" i="16"/>
  <c r="M223" i="16"/>
  <c r="N223" i="16"/>
  <c r="O223" i="16"/>
  <c r="P223" i="16"/>
  <c r="Q223" i="16"/>
  <c r="R223" i="16"/>
  <c r="S223" i="16"/>
  <c r="H224" i="16"/>
  <c r="I224" i="16"/>
  <c r="J224" i="16"/>
  <c r="K224" i="16"/>
  <c r="L224" i="16"/>
  <c r="M224" i="16"/>
  <c r="N224" i="16"/>
  <c r="O224" i="16"/>
  <c r="P224" i="16"/>
  <c r="Q224" i="16"/>
  <c r="R224" i="16"/>
  <c r="S224" i="16"/>
  <c r="H225" i="16"/>
  <c r="I225" i="16"/>
  <c r="J225" i="16"/>
  <c r="K225" i="16"/>
  <c r="L225" i="16"/>
  <c r="M225" i="16"/>
  <c r="N225" i="16"/>
  <c r="O225" i="16"/>
  <c r="P225" i="16"/>
  <c r="Q225" i="16"/>
  <c r="R225" i="16"/>
  <c r="S225" i="16"/>
  <c r="H226" i="16"/>
  <c r="I226" i="16"/>
  <c r="J226" i="16"/>
  <c r="K226" i="16"/>
  <c r="L226" i="16"/>
  <c r="M226" i="16"/>
  <c r="N226" i="16"/>
  <c r="O226" i="16"/>
  <c r="P226" i="16"/>
  <c r="Q226" i="16"/>
  <c r="R226" i="16"/>
  <c r="S226" i="16"/>
  <c r="H227" i="16"/>
  <c r="H211" i="16" s="1"/>
  <c r="I227" i="16"/>
  <c r="I211" i="16" s="1"/>
  <c r="J227" i="16"/>
  <c r="J211" i="16" s="1"/>
  <c r="K227" i="16"/>
  <c r="K211" i="16" s="1"/>
  <c r="L227" i="16"/>
  <c r="L211" i="16" s="1"/>
  <c r="M227" i="16"/>
  <c r="M211" i="16" s="1"/>
  <c r="N227" i="16"/>
  <c r="N211" i="16" s="1"/>
  <c r="O227" i="16"/>
  <c r="O211" i="16" s="1"/>
  <c r="P227" i="16"/>
  <c r="P211" i="16" s="1"/>
  <c r="Q227" i="16"/>
  <c r="Q211" i="16" s="1"/>
  <c r="H232" i="16"/>
  <c r="I232" i="16"/>
  <c r="J232" i="16"/>
  <c r="K232" i="16"/>
  <c r="L232" i="16"/>
  <c r="M232" i="16"/>
  <c r="N232" i="16"/>
  <c r="O232" i="16"/>
  <c r="P232" i="16"/>
  <c r="Q232" i="16"/>
  <c r="R232" i="16"/>
  <c r="S232" i="16"/>
  <c r="H233" i="16"/>
  <c r="I233" i="16"/>
  <c r="L233" i="16"/>
  <c r="M233" i="16"/>
  <c r="N233" i="16"/>
  <c r="O233" i="16"/>
  <c r="P233" i="16"/>
  <c r="Q233" i="16"/>
  <c r="R233" i="16"/>
  <c r="H234" i="16"/>
  <c r="I234" i="16"/>
  <c r="J234" i="16"/>
  <c r="K234" i="16"/>
  <c r="L234" i="16"/>
  <c r="M234" i="16"/>
  <c r="N234" i="16"/>
  <c r="O234" i="16"/>
  <c r="P234" i="16"/>
  <c r="Q234" i="16"/>
  <c r="R234" i="16"/>
  <c r="H235" i="16"/>
  <c r="I235" i="16"/>
  <c r="J235" i="16"/>
  <c r="K235" i="16"/>
  <c r="L235" i="16"/>
  <c r="M235" i="16"/>
  <c r="N235" i="16"/>
  <c r="O235" i="16"/>
  <c r="P235" i="16"/>
  <c r="Q235" i="16"/>
  <c r="R235" i="16"/>
  <c r="S235" i="16"/>
  <c r="H236" i="16"/>
  <c r="I236" i="16"/>
  <c r="J236" i="16"/>
  <c r="K236" i="16"/>
  <c r="L236" i="16"/>
  <c r="M236" i="16"/>
  <c r="N236" i="16"/>
  <c r="O236" i="16"/>
  <c r="P236" i="16"/>
  <c r="Q236" i="16"/>
  <c r="R236" i="16"/>
  <c r="S236" i="16"/>
  <c r="H237" i="16"/>
  <c r="I237" i="16"/>
  <c r="J237" i="16"/>
  <c r="K237" i="16"/>
  <c r="L237" i="16"/>
  <c r="M237" i="16"/>
  <c r="N237" i="16"/>
  <c r="O237" i="16"/>
  <c r="P237" i="16"/>
  <c r="Q237" i="16"/>
  <c r="R237" i="16"/>
  <c r="S237" i="16"/>
  <c r="J238" i="16"/>
  <c r="K238" i="16"/>
  <c r="L238" i="16"/>
  <c r="M238" i="16"/>
  <c r="N238" i="16"/>
  <c r="O238" i="16"/>
  <c r="P238" i="16"/>
  <c r="Q238" i="16"/>
  <c r="R238" i="16"/>
  <c r="S238" i="16"/>
  <c r="H241" i="16"/>
  <c r="I241" i="16"/>
  <c r="J241" i="16"/>
  <c r="K241" i="16"/>
  <c r="L241" i="16"/>
  <c r="M241" i="16"/>
  <c r="N241" i="16"/>
  <c r="O241" i="16"/>
  <c r="P241" i="16"/>
  <c r="Q241" i="16"/>
  <c r="R241" i="16"/>
  <c r="S241" i="16"/>
  <c r="H242" i="16"/>
  <c r="I242" i="16"/>
  <c r="J242" i="16"/>
  <c r="K242" i="16"/>
  <c r="L242" i="16"/>
  <c r="M242" i="16"/>
  <c r="N242" i="16"/>
  <c r="O242" i="16"/>
  <c r="P242" i="16"/>
  <c r="Q242" i="16"/>
  <c r="R242" i="16"/>
  <c r="S242" i="16"/>
  <c r="H243" i="16"/>
  <c r="I243" i="16"/>
  <c r="J243" i="16"/>
  <c r="K243" i="16"/>
  <c r="L243" i="16"/>
  <c r="M243" i="16"/>
  <c r="N243" i="16"/>
  <c r="O243" i="16"/>
  <c r="P243" i="16"/>
  <c r="Q243" i="16"/>
  <c r="R243" i="16"/>
  <c r="S243" i="16"/>
  <c r="H244" i="16"/>
  <c r="I244" i="16"/>
  <c r="J244" i="16"/>
  <c r="K244" i="16"/>
  <c r="L244" i="16"/>
  <c r="M244" i="16"/>
  <c r="N244" i="16"/>
  <c r="O244" i="16"/>
  <c r="P244" i="16"/>
  <c r="Q244" i="16"/>
  <c r="R244" i="16"/>
  <c r="S244" i="16"/>
  <c r="H245" i="16"/>
  <c r="I245" i="16"/>
  <c r="J245" i="16"/>
  <c r="K245" i="16"/>
  <c r="L245" i="16"/>
  <c r="M245" i="16"/>
  <c r="N245" i="16"/>
  <c r="O245" i="16"/>
  <c r="P245" i="16"/>
  <c r="Q245" i="16"/>
  <c r="R245" i="16"/>
  <c r="S245" i="16"/>
  <c r="H246" i="16"/>
  <c r="I246" i="16"/>
  <c r="J246" i="16"/>
  <c r="K246" i="16"/>
  <c r="L246" i="16"/>
  <c r="M246" i="16"/>
  <c r="N246" i="16"/>
  <c r="O246" i="16"/>
  <c r="P246" i="16"/>
  <c r="Q246" i="16"/>
  <c r="R246" i="16"/>
  <c r="S246" i="16"/>
  <c r="H247" i="16"/>
  <c r="I247" i="16"/>
  <c r="L247" i="16"/>
  <c r="M247" i="16"/>
  <c r="N247" i="16"/>
  <c r="O247" i="16"/>
  <c r="P247" i="16"/>
  <c r="Q247" i="16"/>
  <c r="R247" i="16"/>
  <c r="S247" i="16"/>
  <c r="T262" i="16"/>
  <c r="T255" i="16"/>
  <c r="T263" i="16"/>
  <c r="T256" i="16"/>
  <c r="H266" i="16"/>
  <c r="I266" i="16"/>
  <c r="L266" i="16"/>
  <c r="M266" i="16"/>
  <c r="N266" i="16"/>
  <c r="O266" i="16"/>
  <c r="P266" i="16"/>
  <c r="Q266" i="16"/>
  <c r="H267" i="16"/>
  <c r="I267" i="16"/>
  <c r="K267" i="16"/>
  <c r="L267" i="16"/>
  <c r="M267" i="16"/>
  <c r="N267" i="16"/>
  <c r="O267" i="16"/>
  <c r="P267" i="16"/>
  <c r="Q267" i="16"/>
  <c r="R267" i="16"/>
  <c r="S267" i="16"/>
  <c r="H268" i="16"/>
  <c r="I268" i="16"/>
  <c r="K268" i="16"/>
  <c r="L268" i="16"/>
  <c r="M268" i="16"/>
  <c r="N268" i="16"/>
  <c r="O268" i="16"/>
  <c r="P268" i="16"/>
  <c r="Q268" i="16"/>
  <c r="H269" i="16"/>
  <c r="I269" i="16"/>
  <c r="K269" i="16"/>
  <c r="L269" i="16"/>
  <c r="M269" i="16"/>
  <c r="N269" i="16"/>
  <c r="O269" i="16"/>
  <c r="P269" i="16"/>
  <c r="Q269" i="16"/>
  <c r="H272" i="16"/>
  <c r="I272" i="16"/>
  <c r="J272" i="16"/>
  <c r="K272" i="16"/>
  <c r="L272" i="16"/>
  <c r="M272" i="16"/>
  <c r="N272" i="16"/>
  <c r="O272" i="16"/>
  <c r="P272" i="16"/>
  <c r="Q272" i="16"/>
  <c r="R272" i="16"/>
  <c r="S272" i="16"/>
  <c r="H273" i="16"/>
  <c r="I273" i="16"/>
  <c r="J273" i="16"/>
  <c r="K273" i="16"/>
  <c r="L273" i="16"/>
  <c r="M273" i="16"/>
  <c r="N273" i="16"/>
  <c r="O273" i="16"/>
  <c r="P273" i="16"/>
  <c r="Q273" i="16"/>
  <c r="R273" i="16"/>
  <c r="S273" i="16"/>
  <c r="H274" i="16"/>
  <c r="I274" i="16"/>
  <c r="K274" i="16"/>
  <c r="L274" i="16"/>
  <c r="M274" i="16"/>
  <c r="N274" i="16"/>
  <c r="O274" i="16"/>
  <c r="P274" i="16"/>
  <c r="Q274" i="16"/>
  <c r="R274" i="16"/>
  <c r="S274" i="16"/>
  <c r="H275" i="16"/>
  <c r="I275" i="16"/>
  <c r="L275" i="16"/>
  <c r="M275" i="16"/>
  <c r="N275" i="16"/>
  <c r="O275" i="16"/>
  <c r="P275" i="16"/>
  <c r="Q275" i="16"/>
  <c r="R275" i="16"/>
  <c r="S275" i="16"/>
  <c r="H276" i="16"/>
  <c r="I276" i="16"/>
  <c r="J276" i="16"/>
  <c r="K276" i="16"/>
  <c r="L276" i="16"/>
  <c r="M276" i="16"/>
  <c r="N276" i="16"/>
  <c r="O276" i="16"/>
  <c r="P276" i="16"/>
  <c r="Q276" i="16"/>
  <c r="R276" i="16"/>
  <c r="S276" i="16"/>
  <c r="H278" i="16"/>
  <c r="I278" i="16"/>
  <c r="J278" i="16"/>
  <c r="K278" i="16"/>
  <c r="L278" i="16"/>
  <c r="M278" i="16"/>
  <c r="N278" i="16"/>
  <c r="O278" i="16"/>
  <c r="P278" i="16"/>
  <c r="Q278" i="16"/>
  <c r="R278" i="16"/>
  <c r="S278" i="16"/>
  <c r="H279" i="16"/>
  <c r="I279" i="16"/>
  <c r="J279" i="16"/>
  <c r="K279" i="16"/>
  <c r="L279" i="16"/>
  <c r="M279" i="16"/>
  <c r="N279" i="16"/>
  <c r="O279" i="16"/>
  <c r="P279" i="16"/>
  <c r="Q279" i="16"/>
  <c r="R279" i="16"/>
  <c r="S279" i="16"/>
  <c r="H281" i="16"/>
  <c r="I281" i="16"/>
  <c r="J281" i="16"/>
  <c r="K281" i="16"/>
  <c r="L281" i="16"/>
  <c r="M281" i="16"/>
  <c r="N281" i="16"/>
  <c r="O281" i="16"/>
  <c r="P281" i="16"/>
  <c r="Q281" i="16"/>
  <c r="R281" i="16"/>
  <c r="S281" i="16"/>
  <c r="H282" i="16"/>
  <c r="I282" i="16"/>
  <c r="J282" i="16"/>
  <c r="K282" i="16"/>
  <c r="L282" i="16"/>
  <c r="M282" i="16"/>
  <c r="N282" i="16"/>
  <c r="O282" i="16"/>
  <c r="P282" i="16"/>
  <c r="Q282" i="16"/>
  <c r="R282" i="16"/>
  <c r="S282" i="16"/>
  <c r="H284" i="16"/>
  <c r="I284" i="16"/>
  <c r="J284" i="16"/>
  <c r="K284" i="16"/>
  <c r="L284" i="16"/>
  <c r="M284" i="16"/>
  <c r="N284" i="16"/>
  <c r="O284" i="16"/>
  <c r="P284" i="16"/>
  <c r="Q284" i="16"/>
  <c r="R284" i="16"/>
  <c r="S284" i="16"/>
  <c r="H285" i="16"/>
  <c r="I285" i="16"/>
  <c r="J285" i="16"/>
  <c r="K285" i="16"/>
  <c r="L285" i="16"/>
  <c r="M285" i="16"/>
  <c r="N285" i="16"/>
  <c r="O285" i="16"/>
  <c r="O283" i="16" s="1"/>
  <c r="P285" i="16"/>
  <c r="Q285" i="16"/>
  <c r="Q283" i="16" s="1"/>
  <c r="R285" i="16"/>
  <c r="S285" i="16"/>
  <c r="H287" i="16"/>
  <c r="I287" i="16"/>
  <c r="J287" i="16"/>
  <c r="K287" i="16"/>
  <c r="L287" i="16"/>
  <c r="M287" i="16"/>
  <c r="N287" i="16"/>
  <c r="O287" i="16"/>
  <c r="P287" i="16"/>
  <c r="Q287" i="16"/>
  <c r="R287" i="16"/>
  <c r="S287" i="16"/>
  <c r="H288" i="16"/>
  <c r="I288" i="16"/>
  <c r="J288" i="16"/>
  <c r="K288" i="16"/>
  <c r="L288" i="16"/>
  <c r="M288" i="16"/>
  <c r="N288" i="16"/>
  <c r="N286" i="16" s="1"/>
  <c r="O288" i="16"/>
  <c r="P288" i="16"/>
  <c r="Q288" i="16"/>
  <c r="R288" i="16"/>
  <c r="R286" i="16" s="1"/>
  <c r="S288" i="16"/>
  <c r="H290" i="16"/>
  <c r="I290" i="16"/>
  <c r="J290" i="16"/>
  <c r="K290" i="16"/>
  <c r="L290" i="16"/>
  <c r="M290" i="16"/>
  <c r="N290" i="16"/>
  <c r="O290" i="16"/>
  <c r="P290" i="16"/>
  <c r="Q290" i="16"/>
  <c r="R290" i="16"/>
  <c r="S290" i="16"/>
  <c r="H291" i="16"/>
  <c r="I291" i="16"/>
  <c r="J291" i="16"/>
  <c r="K291" i="16"/>
  <c r="L291" i="16"/>
  <c r="M291" i="16"/>
  <c r="N291" i="16"/>
  <c r="O291" i="16"/>
  <c r="P291" i="16"/>
  <c r="Q291" i="16"/>
  <c r="R291" i="16"/>
  <c r="S291" i="16"/>
  <c r="H292" i="16"/>
  <c r="I292" i="16"/>
  <c r="L292" i="16"/>
  <c r="M292" i="16"/>
  <c r="N292" i="16"/>
  <c r="O292" i="16"/>
  <c r="P292" i="16"/>
  <c r="Q292" i="16"/>
  <c r="H293" i="16"/>
  <c r="I293" i="16"/>
  <c r="L293" i="16"/>
  <c r="M293" i="16"/>
  <c r="N293" i="16"/>
  <c r="O293" i="16"/>
  <c r="P293" i="16"/>
  <c r="Q293" i="16"/>
  <c r="R293" i="16"/>
  <c r="S293" i="16"/>
  <c r="H294" i="16"/>
  <c r="I294" i="16"/>
  <c r="J294" i="16"/>
  <c r="K294" i="16"/>
  <c r="L294" i="16"/>
  <c r="M294" i="16"/>
  <c r="N294" i="16"/>
  <c r="O294" i="16"/>
  <c r="P294" i="16"/>
  <c r="Q294" i="16"/>
  <c r="R294" i="16"/>
  <c r="S294" i="16"/>
  <c r="H295" i="16"/>
  <c r="I295" i="16"/>
  <c r="J295" i="16"/>
  <c r="K295" i="16"/>
  <c r="L295" i="16"/>
  <c r="M295" i="16"/>
  <c r="N295" i="16"/>
  <c r="O295" i="16"/>
  <c r="P295" i="16"/>
  <c r="Q295" i="16"/>
  <c r="R295" i="16"/>
  <c r="S295" i="16"/>
  <c r="H297" i="16"/>
  <c r="I297" i="16"/>
  <c r="J297" i="16"/>
  <c r="K297" i="16"/>
  <c r="L297" i="16"/>
  <c r="M297" i="16"/>
  <c r="N297" i="16"/>
  <c r="O297" i="16"/>
  <c r="P297" i="16"/>
  <c r="Q297" i="16"/>
  <c r="R297" i="16"/>
  <c r="S297" i="16"/>
  <c r="H298" i="16"/>
  <c r="I298" i="16"/>
  <c r="J298" i="16"/>
  <c r="K298" i="16"/>
  <c r="L298" i="16"/>
  <c r="M298" i="16"/>
  <c r="N298" i="16"/>
  <c r="O298" i="16"/>
  <c r="P298" i="16"/>
  <c r="Q298" i="16"/>
  <c r="R298" i="16"/>
  <c r="S298" i="16"/>
  <c r="H300" i="16"/>
  <c r="I300" i="16"/>
  <c r="J300" i="16"/>
  <c r="K300" i="16"/>
  <c r="L300" i="16"/>
  <c r="M300" i="16"/>
  <c r="N300" i="16"/>
  <c r="O300" i="16"/>
  <c r="P300" i="16"/>
  <c r="Q300" i="16"/>
  <c r="R300" i="16"/>
  <c r="S300" i="16"/>
  <c r="H301" i="16"/>
  <c r="I301" i="16"/>
  <c r="J301" i="16"/>
  <c r="K301" i="16"/>
  <c r="L301" i="16"/>
  <c r="M301" i="16"/>
  <c r="N301" i="16"/>
  <c r="O301" i="16"/>
  <c r="P301" i="16"/>
  <c r="Q301" i="16"/>
  <c r="R301" i="16"/>
  <c r="S301" i="16"/>
  <c r="H303" i="16"/>
  <c r="I303" i="16"/>
  <c r="K303" i="16"/>
  <c r="L303" i="16"/>
  <c r="M303" i="16"/>
  <c r="N303" i="16"/>
  <c r="O303" i="16"/>
  <c r="P303" i="16"/>
  <c r="Q303" i="16"/>
  <c r="R303" i="16"/>
  <c r="S303" i="16"/>
  <c r="H304" i="16"/>
  <c r="I304" i="16"/>
  <c r="K304" i="16"/>
  <c r="L304" i="16"/>
  <c r="M304" i="16"/>
  <c r="N304" i="16"/>
  <c r="O304" i="16"/>
  <c r="P304" i="16"/>
  <c r="Q304" i="16"/>
  <c r="R304" i="16"/>
  <c r="S304" i="16"/>
  <c r="T304" i="16"/>
  <c r="T305" i="16"/>
  <c r="H306" i="16"/>
  <c r="I306" i="16"/>
  <c r="J306" i="16"/>
  <c r="K306" i="16"/>
  <c r="L306" i="16"/>
  <c r="M306" i="16"/>
  <c r="N306" i="16"/>
  <c r="O306" i="16"/>
  <c r="P306" i="16"/>
  <c r="Q306" i="16"/>
  <c r="R306" i="16"/>
  <c r="S306" i="16"/>
  <c r="T306" i="16"/>
  <c r="H307" i="16"/>
  <c r="I307" i="16"/>
  <c r="J307" i="16"/>
  <c r="K307" i="16"/>
  <c r="L307" i="16"/>
  <c r="M307" i="16"/>
  <c r="N307" i="16"/>
  <c r="O307" i="16"/>
  <c r="P307" i="16"/>
  <c r="Q307" i="16"/>
  <c r="R307" i="16"/>
  <c r="S307" i="16"/>
  <c r="T307" i="16"/>
  <c r="V17" i="13"/>
  <c r="H19" i="13"/>
  <c r="I19" i="13"/>
  <c r="M19" i="13"/>
  <c r="N19" i="13"/>
  <c r="O19" i="13"/>
  <c r="P19" i="13"/>
  <c r="Q19" i="13"/>
  <c r="R19" i="13"/>
  <c r="S19" i="13"/>
  <c r="L20" i="13"/>
  <c r="J26" i="16" s="1"/>
  <c r="T20" i="13"/>
  <c r="R26" i="16" s="1"/>
  <c r="U20" i="13"/>
  <c r="S26" i="16" s="1"/>
  <c r="L21" i="13"/>
  <c r="J27" i="16" s="1"/>
  <c r="T21" i="13"/>
  <c r="R27" i="16" s="1"/>
  <c r="U21" i="13"/>
  <c r="S27" i="16" s="1"/>
  <c r="U22" i="13"/>
  <c r="S28" i="16" s="1"/>
  <c r="J29" i="16"/>
  <c r="T23" i="13"/>
  <c r="R29" i="16" s="1"/>
  <c r="U23" i="13"/>
  <c r="S29" i="16" s="1"/>
  <c r="H24" i="13"/>
  <c r="I24" i="13"/>
  <c r="M24" i="13"/>
  <c r="N24" i="13"/>
  <c r="O24" i="13"/>
  <c r="P24" i="13"/>
  <c r="Q24" i="13"/>
  <c r="R24" i="13"/>
  <c r="S24" i="13"/>
  <c r="U25" i="13"/>
  <c r="T26" i="13"/>
  <c r="R33" i="16" s="1"/>
  <c r="J34" i="16"/>
  <c r="T27" i="13"/>
  <c r="R34" i="16" s="1"/>
  <c r="U27" i="13"/>
  <c r="S34" i="16" s="1"/>
  <c r="H28" i="13"/>
  <c r="I28" i="13"/>
  <c r="M28" i="13"/>
  <c r="N28" i="13"/>
  <c r="O28" i="13"/>
  <c r="P28" i="13"/>
  <c r="Q28" i="13"/>
  <c r="R28" i="13"/>
  <c r="S28" i="13"/>
  <c r="J36" i="16"/>
  <c r="T29" i="13"/>
  <c r="R36" i="16" s="1"/>
  <c r="U29" i="13"/>
  <c r="J37" i="16"/>
  <c r="T30" i="13"/>
  <c r="R37" i="16" s="1"/>
  <c r="U30" i="13"/>
  <c r="S37" i="16" s="1"/>
  <c r="H33" i="13"/>
  <c r="I33" i="13"/>
  <c r="H36" i="13"/>
  <c r="I36" i="13"/>
  <c r="H40" i="13"/>
  <c r="I40" i="13"/>
  <c r="N40" i="13"/>
  <c r="O40" i="13"/>
  <c r="P40" i="13"/>
  <c r="Q40" i="13"/>
  <c r="R40" i="13"/>
  <c r="S40" i="13"/>
  <c r="S17" i="13" s="1"/>
  <c r="T42" i="13"/>
  <c r="R50" i="16" s="1"/>
  <c r="U42" i="13"/>
  <c r="S50" i="16" s="1"/>
  <c r="J51" i="16"/>
  <c r="T44" i="13"/>
  <c r="R51" i="16" s="1"/>
  <c r="U44" i="13"/>
  <c r="S51" i="16" s="1"/>
  <c r="H46" i="13"/>
  <c r="I46" i="13"/>
  <c r="N46" i="13"/>
  <c r="O46" i="13"/>
  <c r="P46" i="13"/>
  <c r="Q46" i="13"/>
  <c r="R46" i="13"/>
  <c r="S46" i="13"/>
  <c r="T48" i="13"/>
  <c r="R60" i="16" s="1"/>
  <c r="U48" i="13"/>
  <c r="S60" i="16" s="1"/>
  <c r="U49" i="13"/>
  <c r="S63" i="16" s="1"/>
  <c r="T56" i="13"/>
  <c r="R74" i="16" s="1"/>
  <c r="U56" i="13"/>
  <c r="S74" i="16" s="1"/>
  <c r="T58" i="13"/>
  <c r="R76" i="16" s="1"/>
  <c r="U58" i="13"/>
  <c r="S76" i="16" s="1"/>
  <c r="J80" i="16"/>
  <c r="J82" i="16"/>
  <c r="J83" i="16"/>
  <c r="J88" i="16"/>
  <c r="R88" i="16"/>
  <c r="S88" i="16"/>
  <c r="J89" i="16"/>
  <c r="R89" i="16"/>
  <c r="S89" i="16"/>
  <c r="J91" i="16"/>
  <c r="T75" i="13"/>
  <c r="L76" i="13"/>
  <c r="U76" i="13"/>
  <c r="S94" i="16" s="1"/>
  <c r="L77" i="13"/>
  <c r="J95" i="16" s="1"/>
  <c r="T77" i="13"/>
  <c r="R95" i="16" s="1"/>
  <c r="T80" i="13"/>
  <c r="R98" i="16" s="1"/>
  <c r="L81" i="13"/>
  <c r="J99" i="16" s="1"/>
  <c r="U81" i="13"/>
  <c r="S99" i="16" s="1"/>
  <c r="H86" i="13"/>
  <c r="I86" i="13"/>
  <c r="N86" i="13"/>
  <c r="L102" i="16" s="1"/>
  <c r="O86" i="13"/>
  <c r="M102" i="16" s="1"/>
  <c r="P86" i="13"/>
  <c r="N102" i="16"/>
  <c r="Q86" i="13"/>
  <c r="O102" i="16" s="1"/>
  <c r="R86" i="13"/>
  <c r="P102" i="16" s="1"/>
  <c r="S86" i="13"/>
  <c r="Q102" i="16" s="1"/>
  <c r="T86" i="13"/>
  <c r="R102" i="16" s="1"/>
  <c r="U86" i="13"/>
  <c r="S102" i="16" s="1"/>
  <c r="N96" i="13"/>
  <c r="O96" i="13"/>
  <c r="P96" i="13"/>
  <c r="Q96" i="13"/>
  <c r="R96" i="13"/>
  <c r="S96" i="13"/>
  <c r="H97" i="13"/>
  <c r="I97" i="13"/>
  <c r="M97" i="13"/>
  <c r="T97" i="13"/>
  <c r="J120" i="16"/>
  <c r="J119" i="16" s="1"/>
  <c r="U98" i="13"/>
  <c r="S120" i="16" s="1"/>
  <c r="S119" i="16" s="1"/>
  <c r="H99" i="13"/>
  <c r="I99" i="13"/>
  <c r="M99" i="13"/>
  <c r="T100" i="13"/>
  <c r="R122" i="16" s="1"/>
  <c r="U100" i="13"/>
  <c r="S122" i="16" s="1"/>
  <c r="L101" i="13"/>
  <c r="J123" i="16" s="1"/>
  <c r="T101" i="13"/>
  <c r="R123" i="16" s="1"/>
  <c r="U101" i="13"/>
  <c r="S123" i="16" s="1"/>
  <c r="H105" i="13"/>
  <c r="I105" i="13"/>
  <c r="M105" i="13"/>
  <c r="T106" i="13"/>
  <c r="R135" i="16" s="1"/>
  <c r="U106" i="13"/>
  <c r="S135" i="16" s="1"/>
  <c r="T107" i="13"/>
  <c r="R136" i="16" s="1"/>
  <c r="U107" i="13"/>
  <c r="S136" i="16" s="1"/>
  <c r="T108" i="13"/>
  <c r="R137" i="16" s="1"/>
  <c r="U108" i="13"/>
  <c r="S137" i="16" s="1"/>
  <c r="L110" i="13"/>
  <c r="J139" i="16" s="1"/>
  <c r="H124" i="13"/>
  <c r="I124" i="13"/>
  <c r="M124" i="13"/>
  <c r="L125" i="13"/>
  <c r="J153" i="16" s="1"/>
  <c r="J152" i="16" s="1"/>
  <c r="T125" i="13"/>
  <c r="T124" i="13" s="1"/>
  <c r="U125" i="13"/>
  <c r="S153" i="16" s="1"/>
  <c r="S152" i="16" s="1"/>
  <c r="H126" i="13"/>
  <c r="I126" i="13"/>
  <c r="M126" i="13"/>
  <c r="L126" i="13"/>
  <c r="T127" i="13"/>
  <c r="T126" i="13" s="1"/>
  <c r="U127" i="13"/>
  <c r="S155" i="16" s="1"/>
  <c r="S154" i="16" s="1"/>
  <c r="H128" i="13"/>
  <c r="I128" i="13"/>
  <c r="L128" i="13"/>
  <c r="M128" i="13"/>
  <c r="N128" i="13"/>
  <c r="O128" i="13"/>
  <c r="P128" i="13"/>
  <c r="Q128" i="13"/>
  <c r="R128" i="13"/>
  <c r="S128" i="13"/>
  <c r="V128" i="13"/>
  <c r="T129" i="13"/>
  <c r="R160" i="16" s="1"/>
  <c r="R158" i="16" s="1"/>
  <c r="U129" i="13"/>
  <c r="S160" i="16" s="1"/>
  <c r="S158" i="16" s="1"/>
  <c r="T131" i="13"/>
  <c r="R162" i="16" s="1"/>
  <c r="U131" i="13"/>
  <c r="S162" i="16" s="1"/>
  <c r="H132" i="13"/>
  <c r="I132" i="13"/>
  <c r="L132" i="13"/>
  <c r="M132" i="13"/>
  <c r="N132" i="13"/>
  <c r="N104" i="13" s="1"/>
  <c r="N102" i="13" s="1"/>
  <c r="O132" i="13"/>
  <c r="P132" i="13"/>
  <c r="Q132" i="13"/>
  <c r="R132" i="13"/>
  <c r="S132" i="13"/>
  <c r="T132" i="13"/>
  <c r="U132" i="13"/>
  <c r="V132" i="13"/>
  <c r="V104" i="13"/>
  <c r="V102" i="13" s="1"/>
  <c r="H138" i="13"/>
  <c r="I138" i="13"/>
  <c r="T156" i="13"/>
  <c r="R205" i="16" s="1"/>
  <c r="R181" i="16" s="1"/>
  <c r="U156" i="13"/>
  <c r="U138" i="13" s="1"/>
  <c r="H157" i="13"/>
  <c r="I157" i="13"/>
  <c r="L157" i="13"/>
  <c r="L137" i="13" s="1"/>
  <c r="M157" i="13"/>
  <c r="N157" i="13"/>
  <c r="O157" i="13"/>
  <c r="P157" i="13"/>
  <c r="Q157" i="13"/>
  <c r="R157" i="13"/>
  <c r="S157" i="13"/>
  <c r="T173" i="13"/>
  <c r="T157" i="13" s="1"/>
  <c r="U173" i="13"/>
  <c r="S227" i="16" s="1"/>
  <c r="S211" i="16" s="1"/>
  <c r="H174" i="13"/>
  <c r="I174" i="13"/>
  <c r="M174" i="13"/>
  <c r="T174" i="13"/>
  <c r="U176" i="13"/>
  <c r="V194" i="13"/>
  <c r="V197" i="13"/>
  <c r="H198" i="13"/>
  <c r="I198" i="13"/>
  <c r="M198" i="13"/>
  <c r="N198" i="13"/>
  <c r="O198" i="13"/>
  <c r="P198" i="13"/>
  <c r="Q198" i="13"/>
  <c r="R198" i="13"/>
  <c r="S198" i="13"/>
  <c r="J266" i="16"/>
  <c r="T199" i="13"/>
  <c r="R266" i="16" s="1"/>
  <c r="U199" i="13"/>
  <c r="J267" i="16"/>
  <c r="J268" i="16"/>
  <c r="T201" i="13"/>
  <c r="R268" i="16" s="1"/>
  <c r="U201" i="13"/>
  <c r="S268" i="16" s="1"/>
  <c r="J269" i="16"/>
  <c r="T202" i="13"/>
  <c r="R269" i="16"/>
  <c r="U202" i="13"/>
  <c r="S269" i="16" s="1"/>
  <c r="H204" i="13"/>
  <c r="I204" i="13"/>
  <c r="M204" i="13"/>
  <c r="N204" i="13"/>
  <c r="O204" i="13"/>
  <c r="P204" i="13"/>
  <c r="P197" i="13"/>
  <c r="P196" i="13" s="1"/>
  <c r="P194" i="13" s="1"/>
  <c r="Q204" i="13"/>
  <c r="R204" i="13"/>
  <c r="R197" i="13"/>
  <c r="R196" i="13" s="1"/>
  <c r="R194" i="13" s="1"/>
  <c r="S204" i="13"/>
  <c r="T204" i="13"/>
  <c r="U204" i="13"/>
  <c r="H219" i="13"/>
  <c r="I219" i="13"/>
  <c r="I197" i="13" s="1"/>
  <c r="I196" i="13" s="1"/>
  <c r="I194" i="13" s="1"/>
  <c r="T223" i="13"/>
  <c r="T219" i="13" s="1"/>
  <c r="U223" i="13"/>
  <c r="S292" i="16" s="1"/>
  <c r="H231" i="13"/>
  <c r="H197" i="13" s="1"/>
  <c r="H196" i="13" s="1"/>
  <c r="H194" i="13" s="1"/>
  <c r="I231" i="13"/>
  <c r="M231" i="13"/>
  <c r="T231" i="13"/>
  <c r="U231" i="13"/>
  <c r="L232" i="13"/>
  <c r="J303" i="16" s="1"/>
  <c r="L233" i="13"/>
  <c r="H234" i="13"/>
  <c r="H305" i="16"/>
  <c r="I234" i="13"/>
  <c r="I305" i="16" s="1"/>
  <c r="J305" i="16"/>
  <c r="N234" i="13"/>
  <c r="L305" i="16" s="1"/>
  <c r="O234" i="13"/>
  <c r="M305" i="16" s="1"/>
  <c r="P234" i="13"/>
  <c r="N305" i="16" s="1"/>
  <c r="Q234" i="13"/>
  <c r="O305" i="16" s="1"/>
  <c r="R234" i="13"/>
  <c r="P305" i="16" s="1"/>
  <c r="S234" i="13"/>
  <c r="Q305" i="16" s="1"/>
  <c r="T234" i="13"/>
  <c r="R305" i="16" s="1"/>
  <c r="U234" i="13"/>
  <c r="S305" i="16" s="1"/>
  <c r="L28" i="13"/>
  <c r="L24" i="13"/>
  <c r="T259" i="16"/>
  <c r="T252" i="16" s="1"/>
  <c r="S41" i="13"/>
  <c r="Q41" i="13"/>
  <c r="Q18" i="13" s="1"/>
  <c r="Q14" i="13" s="1"/>
  <c r="R41" i="13"/>
  <c r="S234" i="16"/>
  <c r="M96" i="13"/>
  <c r="J155" i="16"/>
  <c r="J154" i="16" s="1"/>
  <c r="M197" i="13" l="1"/>
  <c r="N197" i="13"/>
  <c r="N196" i="13" s="1"/>
  <c r="N194" i="13" s="1"/>
  <c r="H137" i="13"/>
  <c r="H135" i="13" s="1"/>
  <c r="R104" i="13"/>
  <c r="R102" i="13" s="1"/>
  <c r="R17" i="13"/>
  <c r="M17" i="13"/>
  <c r="K230" i="16"/>
  <c r="J231" i="16"/>
  <c r="K179" i="16"/>
  <c r="K176" i="16" s="1"/>
  <c r="M18" i="13"/>
  <c r="M39" i="13"/>
  <c r="Q197" i="13"/>
  <c r="Q196" i="13" s="1"/>
  <c r="Q194" i="13" s="1"/>
  <c r="I137" i="13"/>
  <c r="I135" i="13" s="1"/>
  <c r="J94" i="16"/>
  <c r="L46" i="13"/>
  <c r="L41" i="13" s="1"/>
  <c r="P41" i="13"/>
  <c r="J230" i="16"/>
  <c r="J228" i="16" s="1"/>
  <c r="K231" i="16"/>
  <c r="J52" i="16"/>
  <c r="J49" i="16" s="1"/>
  <c r="J46" i="16" s="1"/>
  <c r="Q133" i="16"/>
  <c r="Q127" i="16" s="1"/>
  <c r="Q159" i="16"/>
  <c r="Q156" i="16" s="1"/>
  <c r="Q40" i="16"/>
  <c r="M156" i="16"/>
  <c r="P121" i="16"/>
  <c r="P116" i="16" s="1"/>
  <c r="P112" i="16" s="1"/>
  <c r="L121" i="16"/>
  <c r="L116" i="16" s="1"/>
  <c r="L112" i="16" s="1"/>
  <c r="U157" i="13"/>
  <c r="Q121" i="16"/>
  <c r="Q116" i="16" s="1"/>
  <c r="Q112" i="16" s="1"/>
  <c r="M121" i="16"/>
  <c r="M116" i="16" s="1"/>
  <c r="M112" i="16" s="1"/>
  <c r="H121" i="16"/>
  <c r="H116" i="16" s="1"/>
  <c r="H112" i="16" s="1"/>
  <c r="N41" i="13"/>
  <c r="N18" i="13" s="1"/>
  <c r="N14" i="13" s="1"/>
  <c r="Q104" i="13"/>
  <c r="Q102" i="13" s="1"/>
  <c r="O41" i="13"/>
  <c r="O18" i="13" s="1"/>
  <c r="O14" i="13" s="1"/>
  <c r="H104" i="13"/>
  <c r="H102" i="13" s="1"/>
  <c r="H96" i="13"/>
  <c r="H94" i="13" s="1"/>
  <c r="P39" i="13"/>
  <c r="U174" i="13"/>
  <c r="S104" i="13"/>
  <c r="S102" i="13" s="1"/>
  <c r="O104" i="13"/>
  <c r="O102" i="13" s="1"/>
  <c r="K102" i="16"/>
  <c r="K52" i="16" s="1"/>
  <c r="K49" i="16" s="1"/>
  <c r="K46" i="16" s="1"/>
  <c r="I41" i="13"/>
  <c r="I17" i="13"/>
  <c r="U124" i="13"/>
  <c r="S205" i="16"/>
  <c r="S181" i="16" s="1"/>
  <c r="S174" i="16" s="1"/>
  <c r="S16" i="16" s="1"/>
  <c r="O159" i="16"/>
  <c r="O156" i="16" s="1"/>
  <c r="P209" i="16"/>
  <c r="J296" i="16"/>
  <c r="O121" i="16"/>
  <c r="O116" i="16" s="1"/>
  <c r="O112" i="16" s="1"/>
  <c r="O25" i="16"/>
  <c r="S52" i="16"/>
  <c r="S49" i="16" s="1"/>
  <c r="M137" i="13"/>
  <c r="M135" i="13" s="1"/>
  <c r="M104" i="13"/>
  <c r="R153" i="16"/>
  <c r="R152" i="16" s="1"/>
  <c r="U97" i="13"/>
  <c r="U126" i="13"/>
  <c r="U19" i="13"/>
  <c r="T46" i="13"/>
  <c r="T41" i="13" s="1"/>
  <c r="T18" i="13" s="1"/>
  <c r="T14" i="13" s="1"/>
  <c r="T24" i="13"/>
  <c r="H277" i="16"/>
  <c r="P296" i="16"/>
  <c r="J286" i="16"/>
  <c r="R283" i="16"/>
  <c r="J280" i="16"/>
  <c r="H230" i="16"/>
  <c r="M30" i="16"/>
  <c r="M271" i="16"/>
  <c r="L289" i="16"/>
  <c r="J289" i="16"/>
  <c r="N283" i="16"/>
  <c r="R277" i="16"/>
  <c r="N277" i="16"/>
  <c r="U219" i="13"/>
  <c r="I159" i="16"/>
  <c r="I156" i="16" s="1"/>
  <c r="S21" i="16"/>
  <c r="L19" i="13"/>
  <c r="L17" i="13" s="1"/>
  <c r="N39" i="13"/>
  <c r="Q302" i="16"/>
  <c r="O299" i="16"/>
  <c r="N271" i="16"/>
  <c r="S40" i="16"/>
  <c r="I210" i="16"/>
  <c r="Q179" i="16"/>
  <c r="I163" i="16"/>
  <c r="J21" i="16"/>
  <c r="L124" i="13"/>
  <c r="L198" i="13"/>
  <c r="R227" i="16"/>
  <c r="R211" i="16" s="1"/>
  <c r="R174" i="16" s="1"/>
  <c r="R16" i="16" s="1"/>
  <c r="T99" i="13"/>
  <c r="T96" i="13" s="1"/>
  <c r="T94" i="13" s="1"/>
  <c r="Q39" i="13"/>
  <c r="N302" i="16"/>
  <c r="I299" i="16"/>
  <c r="O280" i="16"/>
  <c r="K277" i="16"/>
  <c r="O30" i="16"/>
  <c r="K30" i="16"/>
  <c r="P18" i="13"/>
  <c r="P14" i="13" s="1"/>
  <c r="I43" i="16"/>
  <c r="M21" i="16"/>
  <c r="I40" i="16"/>
  <c r="O286" i="16"/>
  <c r="I265" i="16"/>
  <c r="I262" i="16" s="1"/>
  <c r="I255" i="16" s="1"/>
  <c r="L159" i="16"/>
  <c r="L156" i="16" s="1"/>
  <c r="J179" i="16"/>
  <c r="M299" i="16"/>
  <c r="M283" i="16"/>
  <c r="I230" i="16"/>
  <c r="H231" i="16"/>
  <c r="H228" i="16" s="1"/>
  <c r="P43" i="16"/>
  <c r="H40" i="16"/>
  <c r="N299" i="16"/>
  <c r="R296" i="16"/>
  <c r="N289" i="16"/>
  <c r="L280" i="16"/>
  <c r="H271" i="16"/>
  <c r="P231" i="16"/>
  <c r="Q231" i="16"/>
  <c r="K156" i="16"/>
  <c r="S299" i="16"/>
  <c r="K296" i="16"/>
  <c r="Q289" i="16"/>
  <c r="Q280" i="16"/>
  <c r="S230" i="16"/>
  <c r="N179" i="16"/>
  <c r="L97" i="13"/>
  <c r="R292" i="16"/>
  <c r="R289" i="16" s="1"/>
  <c r="Q174" i="16"/>
  <c r="Q16" i="16" s="1"/>
  <c r="L43" i="16"/>
  <c r="P40" i="16"/>
  <c r="T198" i="13"/>
  <c r="T197" i="13" s="1"/>
  <c r="T196" i="13" s="1"/>
  <c r="T194" i="13" s="1"/>
  <c r="L105" i="13"/>
  <c r="U24" i="13"/>
  <c r="S302" i="16"/>
  <c r="M296" i="16"/>
  <c r="I296" i="16"/>
  <c r="S289" i="16"/>
  <c r="O289" i="16"/>
  <c r="K283" i="16"/>
  <c r="S277" i="16"/>
  <c r="I271" i="16"/>
  <c r="N265" i="16"/>
  <c r="N262" i="16" s="1"/>
  <c r="N255" i="16" s="1"/>
  <c r="Q210" i="16"/>
  <c r="N209" i="16"/>
  <c r="H133" i="16"/>
  <c r="H127" i="16" s="1"/>
  <c r="N121" i="16"/>
  <c r="N116" i="16" s="1"/>
  <c r="N112" i="16" s="1"/>
  <c r="I121" i="16"/>
  <c r="I116" i="16" s="1"/>
  <c r="U128" i="13"/>
  <c r="T105" i="13"/>
  <c r="I21" i="16"/>
  <c r="O174" i="16"/>
  <c r="O16" i="16" s="1"/>
  <c r="L174" i="16"/>
  <c r="L16" i="16" s="1"/>
  <c r="R43" i="16"/>
  <c r="N40" i="16"/>
  <c r="K35" i="16"/>
  <c r="P30" i="16"/>
  <c r="N25" i="16"/>
  <c r="Q25" i="16"/>
  <c r="M25" i="16"/>
  <c r="R265" i="16"/>
  <c r="R262" i="16" s="1"/>
  <c r="R255" i="16" s="1"/>
  <c r="K299" i="16"/>
  <c r="S296" i="16"/>
  <c r="O296" i="16"/>
  <c r="M289" i="16"/>
  <c r="I289" i="16"/>
  <c r="M286" i="16"/>
  <c r="I283" i="16"/>
  <c r="M280" i="16"/>
  <c r="I280" i="16"/>
  <c r="J40" i="16"/>
  <c r="J35" i="16"/>
  <c r="J30" i="16"/>
  <c r="P277" i="16"/>
  <c r="L277" i="16"/>
  <c r="R271" i="16"/>
  <c r="N230" i="16"/>
  <c r="N231" i="16"/>
  <c r="L210" i="16"/>
  <c r="M210" i="16"/>
  <c r="S180" i="16"/>
  <c r="I133" i="16"/>
  <c r="I127" i="16" s="1"/>
  <c r="M133" i="16"/>
  <c r="M127" i="16" s="1"/>
  <c r="R25" i="16"/>
  <c r="Q299" i="16"/>
  <c r="Q296" i="16"/>
  <c r="K289" i="16"/>
  <c r="S283" i="16"/>
  <c r="S280" i="16"/>
  <c r="K280" i="16"/>
  <c r="P159" i="16"/>
  <c r="P156" i="16" s="1"/>
  <c r="H102" i="16"/>
  <c r="P21" i="16"/>
  <c r="L21" i="16"/>
  <c r="H21" i="16"/>
  <c r="R30" i="16"/>
  <c r="J25" i="16"/>
  <c r="J277" i="16"/>
  <c r="M265" i="16"/>
  <c r="M262" i="16" s="1"/>
  <c r="M255" i="16" s="1"/>
  <c r="H265" i="16"/>
  <c r="H262" i="16" s="1"/>
  <c r="H255" i="16" s="1"/>
  <c r="P230" i="16"/>
  <c r="J210" i="16"/>
  <c r="S209" i="16"/>
  <c r="K209" i="16"/>
  <c r="L180" i="16"/>
  <c r="I179" i="16"/>
  <c r="S133" i="16"/>
  <c r="O133" i="16"/>
  <c r="O127" i="16" s="1"/>
  <c r="T102" i="16"/>
  <c r="S43" i="16"/>
  <c r="S25" i="16"/>
  <c r="S121" i="16"/>
  <c r="S116" i="16" s="1"/>
  <c r="S112" i="16" s="1"/>
  <c r="R163" i="16"/>
  <c r="L52" i="16"/>
  <c r="L49" i="16" s="1"/>
  <c r="L46" i="16" s="1"/>
  <c r="Q43" i="16"/>
  <c r="N21" i="16"/>
  <c r="S30" i="16"/>
  <c r="T28" i="13"/>
  <c r="T138" i="13"/>
  <c r="T137" i="13" s="1"/>
  <c r="T135" i="13" s="1"/>
  <c r="U40" i="13"/>
  <c r="R302" i="16"/>
  <c r="I302" i="16"/>
  <c r="M302" i="16"/>
  <c r="H302" i="16"/>
  <c r="H43" i="16"/>
  <c r="I174" i="16"/>
  <c r="I16" i="16" s="1"/>
  <c r="N180" i="16"/>
  <c r="H179" i="16"/>
  <c r="H163" i="16"/>
  <c r="R159" i="16"/>
  <c r="R156" i="16" s="1"/>
  <c r="P134" i="16"/>
  <c r="Q134" i="16"/>
  <c r="I134" i="16"/>
  <c r="U99" i="13"/>
  <c r="T19" i="13"/>
  <c r="U105" i="13"/>
  <c r="R121" i="16"/>
  <c r="R116" i="16" s="1"/>
  <c r="R112" i="16" s="1"/>
  <c r="L40" i="16"/>
  <c r="U46" i="13"/>
  <c r="U41" i="13" s="1"/>
  <c r="U18" i="13" s="1"/>
  <c r="U14" i="13" s="1"/>
  <c r="R155" i="16"/>
  <c r="R154" i="16" s="1"/>
  <c r="Q277" i="16"/>
  <c r="I52" i="16"/>
  <c r="S266" i="16"/>
  <c r="S265" i="16" s="1"/>
  <c r="S262" i="16" s="1"/>
  <c r="U198" i="13"/>
  <c r="I18" i="13"/>
  <c r="I39" i="13"/>
  <c r="R93" i="16"/>
  <c r="R13" i="13"/>
  <c r="O39" i="13"/>
  <c r="O17" i="13"/>
  <c r="J122" i="16"/>
  <c r="J121" i="16" s="1"/>
  <c r="J116" i="16" s="1"/>
  <c r="J112" i="16" s="1"/>
  <c r="L99" i="13"/>
  <c r="L96" i="13" s="1"/>
  <c r="L94" i="13" s="1"/>
  <c r="R127" i="16"/>
  <c r="M94" i="13"/>
  <c r="J304" i="16"/>
  <c r="J302" i="16" s="1"/>
  <c r="L231" i="13"/>
  <c r="L197" i="13" s="1"/>
  <c r="I104" i="13"/>
  <c r="I102" i="13" s="1"/>
  <c r="M52" i="16"/>
  <c r="M49" i="16" s="1"/>
  <c r="M46" i="16" s="1"/>
  <c r="H52" i="16"/>
  <c r="P52" i="16"/>
  <c r="P49" i="16" s="1"/>
  <c r="R21" i="16"/>
  <c r="R40" i="16"/>
  <c r="P25" i="16"/>
  <c r="Q17" i="13"/>
  <c r="T40" i="13"/>
  <c r="Q21" i="16"/>
  <c r="M196" i="13"/>
  <c r="M194" i="13" s="1"/>
  <c r="S134" i="16"/>
  <c r="H41" i="13"/>
  <c r="H18" i="13" s="1"/>
  <c r="H14" i="13" s="1"/>
  <c r="S36" i="16"/>
  <c r="S35" i="16" s="1"/>
  <c r="U28" i="13"/>
  <c r="P299" i="16"/>
  <c r="H299" i="16"/>
  <c r="H296" i="16"/>
  <c r="S39" i="13"/>
  <c r="S18" i="13"/>
  <c r="S14" i="13" s="1"/>
  <c r="R35" i="16"/>
  <c r="H17" i="13"/>
  <c r="O179" i="16"/>
  <c r="R180" i="16"/>
  <c r="P179" i="16"/>
  <c r="N159" i="16"/>
  <c r="N156" i="16" s="1"/>
  <c r="J159" i="16"/>
  <c r="J156" i="16" s="1"/>
  <c r="T128" i="13"/>
  <c r="R18" i="13"/>
  <c r="R14" i="13" s="1"/>
  <c r="R39" i="13"/>
  <c r="S197" i="13"/>
  <c r="S196" i="13" s="1"/>
  <c r="S194" i="13" s="1"/>
  <c r="O197" i="13"/>
  <c r="O196" i="13" s="1"/>
  <c r="O194" i="13" s="1"/>
  <c r="I96" i="13"/>
  <c r="N17" i="13"/>
  <c r="L286" i="16"/>
  <c r="H286" i="16"/>
  <c r="P283" i="16"/>
  <c r="L283" i="16"/>
  <c r="P280" i="16"/>
  <c r="M231" i="16"/>
  <c r="Q230" i="16"/>
  <c r="M230" i="16"/>
  <c r="O230" i="16"/>
  <c r="S231" i="16"/>
  <c r="R231" i="16"/>
  <c r="K210" i="16"/>
  <c r="H209" i="16"/>
  <c r="J133" i="16"/>
  <c r="P17" i="13"/>
  <c r="S286" i="16"/>
  <c r="P271" i="16"/>
  <c r="O209" i="16"/>
  <c r="S159" i="16"/>
  <c r="S156" i="16" s="1"/>
  <c r="K133" i="16"/>
  <c r="K127" i="16" s="1"/>
  <c r="M43" i="16"/>
  <c r="Q30" i="16"/>
  <c r="P104" i="13"/>
  <c r="P102" i="13" s="1"/>
  <c r="N163" i="16"/>
  <c r="K163" i="16"/>
  <c r="P302" i="16"/>
  <c r="L302" i="16"/>
  <c r="O302" i="16"/>
  <c r="K302" i="16"/>
  <c r="P286" i="16"/>
  <c r="Q286" i="16"/>
  <c r="J271" i="16"/>
  <c r="H174" i="16"/>
  <c r="H16" i="16" s="1"/>
  <c r="Q209" i="16"/>
  <c r="M209" i="16"/>
  <c r="H134" i="16"/>
  <c r="K121" i="16"/>
  <c r="K116" i="16" s="1"/>
  <c r="K112" i="16" s="1"/>
  <c r="N43" i="16"/>
  <c r="J43" i="16"/>
  <c r="K43" i="16"/>
  <c r="H35" i="16"/>
  <c r="K25" i="16"/>
  <c r="O21" i="16"/>
  <c r="O40" i="16"/>
  <c r="K21" i="16"/>
  <c r="K40" i="16"/>
  <c r="J265" i="16"/>
  <c r="J262" i="16" s="1"/>
  <c r="J283" i="16"/>
  <c r="H283" i="16"/>
  <c r="R280" i="16"/>
  <c r="N280" i="16"/>
  <c r="H280" i="16"/>
  <c r="O277" i="16"/>
  <c r="M277" i="16"/>
  <c r="I277" i="16"/>
  <c r="R210" i="16"/>
  <c r="P210" i="16"/>
  <c r="N210" i="16"/>
  <c r="I209" i="16"/>
  <c r="S210" i="16"/>
  <c r="O210" i="16"/>
  <c r="H210" i="16"/>
  <c r="R209" i="16"/>
  <c r="L209" i="16"/>
  <c r="J209" i="16"/>
  <c r="P174" i="16"/>
  <c r="P16" i="16" s="1"/>
  <c r="N174" i="16"/>
  <c r="N16" i="16" s="1"/>
  <c r="S163" i="16"/>
  <c r="H159" i="16"/>
  <c r="I102" i="16"/>
  <c r="Q52" i="16"/>
  <c r="Q49" i="16" s="1"/>
  <c r="O52" i="16"/>
  <c r="O49" i="16" s="1"/>
  <c r="O46" i="16" s="1"/>
  <c r="N52" i="16"/>
  <c r="N49" i="16" s="1"/>
  <c r="N46" i="16" s="1"/>
  <c r="M40" i="16"/>
  <c r="I35" i="16"/>
  <c r="N30" i="16"/>
  <c r="L30" i="16"/>
  <c r="L25" i="16"/>
  <c r="K134" i="16"/>
  <c r="K128" i="16" s="1"/>
  <c r="R134" i="16"/>
  <c r="R299" i="16"/>
  <c r="L299" i="16"/>
  <c r="J299" i="16"/>
  <c r="N296" i="16"/>
  <c r="L296" i="16"/>
  <c r="P289" i="16"/>
  <c r="H289" i="16"/>
  <c r="K286" i="16"/>
  <c r="I286" i="16"/>
  <c r="L271" i="16"/>
  <c r="S271" i="16"/>
  <c r="Q271" i="16"/>
  <c r="O271" i="16"/>
  <c r="K271" i="16"/>
  <c r="Q265" i="16"/>
  <c r="Q262" i="16" s="1"/>
  <c r="O265" i="16"/>
  <c r="O262" i="16" s="1"/>
  <c r="K265" i="16"/>
  <c r="K262" i="16" s="1"/>
  <c r="P265" i="16"/>
  <c r="P262" i="16" s="1"/>
  <c r="L265" i="16"/>
  <c r="L262" i="16" s="1"/>
  <c r="R230" i="16"/>
  <c r="L230" i="16"/>
  <c r="L231" i="16"/>
  <c r="O231" i="16"/>
  <c r="I231" i="16"/>
  <c r="M174" i="16"/>
  <c r="M16" i="16" s="1"/>
  <c r="J174" i="16"/>
  <c r="J16" i="16" s="1"/>
  <c r="P180" i="16"/>
  <c r="H180" i="16"/>
  <c r="R179" i="16"/>
  <c r="L179" i="16"/>
  <c r="Q180" i="16"/>
  <c r="O180" i="16"/>
  <c r="M180" i="16"/>
  <c r="I180" i="16"/>
  <c r="S179" i="16"/>
  <c r="M179" i="16"/>
  <c r="P133" i="16"/>
  <c r="N133" i="16"/>
  <c r="L133" i="16"/>
  <c r="O134" i="16"/>
  <c r="M134" i="16"/>
  <c r="N134" i="16"/>
  <c r="L134" i="16"/>
  <c r="K174" i="16"/>
  <c r="K16" i="16" s="1"/>
  <c r="J263" i="16" l="1"/>
  <c r="U137" i="13"/>
  <c r="U135" i="13" s="1"/>
  <c r="J22" i="16"/>
  <c r="J18" i="16" s="1"/>
  <c r="U96" i="13"/>
  <c r="U94" i="13" s="1"/>
  <c r="Q128" i="16"/>
  <c r="Q124" i="16" s="1"/>
  <c r="H131" i="16"/>
  <c r="L104" i="13"/>
  <c r="L102" i="13" s="1"/>
  <c r="I228" i="16"/>
  <c r="S13" i="13"/>
  <c r="P172" i="16"/>
  <c r="H49" i="16"/>
  <c r="H46" i="16" s="1"/>
  <c r="P206" i="16"/>
  <c r="N128" i="16"/>
  <c r="S228" i="16"/>
  <c r="M102" i="13"/>
  <c r="R52" i="16"/>
  <c r="R49" i="16" s="1"/>
  <c r="R46" i="16" s="1"/>
  <c r="T104" i="13"/>
  <c r="T102" i="13" s="1"/>
  <c r="L128" i="16"/>
  <c r="N172" i="16"/>
  <c r="P228" i="16"/>
  <c r="R228" i="16"/>
  <c r="U197" i="13"/>
  <c r="U196" i="13" s="1"/>
  <c r="U194" i="13" s="1"/>
  <c r="P128" i="16"/>
  <c r="N228" i="16"/>
  <c r="L206" i="16"/>
  <c r="L196" i="13"/>
  <c r="L194" i="13" s="1"/>
  <c r="N176" i="16"/>
  <c r="Q206" i="16"/>
  <c r="U39" i="13"/>
  <c r="T39" i="13"/>
  <c r="Q228" i="16"/>
  <c r="S131" i="16"/>
  <c r="H173" i="16"/>
  <c r="L173" i="16"/>
  <c r="Q263" i="16"/>
  <c r="Q256" i="16" s="1"/>
  <c r="I49" i="16"/>
  <c r="I46" i="16" s="1"/>
  <c r="I112" i="16"/>
  <c r="S127" i="16"/>
  <c r="O228" i="16"/>
  <c r="U17" i="13"/>
  <c r="U15" i="13" s="1"/>
  <c r="H172" i="16"/>
  <c r="H14" i="16" s="1"/>
  <c r="M173" i="16"/>
  <c r="U104" i="13"/>
  <c r="U102" i="13" s="1"/>
  <c r="R206" i="16"/>
  <c r="M228" i="16"/>
  <c r="K263" i="16"/>
  <c r="K256" i="16" s="1"/>
  <c r="O206" i="16"/>
  <c r="M206" i="16"/>
  <c r="K173" i="16"/>
  <c r="Q131" i="16"/>
  <c r="N263" i="16"/>
  <c r="N259" i="16" s="1"/>
  <c r="N252" i="16" s="1"/>
  <c r="K131" i="16"/>
  <c r="M22" i="16"/>
  <c r="M18" i="16" s="1"/>
  <c r="M263" i="16"/>
  <c r="M256" i="16" s="1"/>
  <c r="K228" i="16"/>
  <c r="J128" i="16"/>
  <c r="I131" i="16"/>
  <c r="I128" i="16"/>
  <c r="I124" i="16" s="1"/>
  <c r="P173" i="16"/>
  <c r="L263" i="16"/>
  <c r="L256" i="16" s="1"/>
  <c r="P263" i="16"/>
  <c r="P256" i="16" s="1"/>
  <c r="R128" i="16"/>
  <c r="R124" i="16" s="1"/>
  <c r="J127" i="16"/>
  <c r="J131" i="16"/>
  <c r="I94" i="13"/>
  <c r="I13" i="13"/>
  <c r="H15" i="13"/>
  <c r="H13" i="13"/>
  <c r="H11" i="13" s="1"/>
  <c r="S11" i="13"/>
  <c r="L135" i="13"/>
  <c r="L39" i="13"/>
  <c r="L18" i="13"/>
  <c r="L14" i="13" s="1"/>
  <c r="Q15" i="13"/>
  <c r="Q13" i="13"/>
  <c r="Q11" i="13" s="1"/>
  <c r="M13" i="13"/>
  <c r="R15" i="13"/>
  <c r="Q172" i="16"/>
  <c r="J173" i="16"/>
  <c r="S263" i="16"/>
  <c r="S256" i="16" s="1"/>
  <c r="H263" i="16"/>
  <c r="H256" i="16" s="1"/>
  <c r="K124" i="16"/>
  <c r="H206" i="16"/>
  <c r="P15" i="13"/>
  <c r="P13" i="13"/>
  <c r="P11" i="13" s="1"/>
  <c r="N15" i="13"/>
  <c r="N13" i="13"/>
  <c r="N11" i="13" s="1"/>
  <c r="O172" i="16"/>
  <c r="S128" i="16"/>
  <c r="H39" i="13"/>
  <c r="R11" i="13"/>
  <c r="I15" i="13"/>
  <c r="I14" i="13"/>
  <c r="T17" i="13"/>
  <c r="O15" i="13"/>
  <c r="O13" i="13"/>
  <c r="O11" i="13" s="1"/>
  <c r="O263" i="16"/>
  <c r="O256" i="16" s="1"/>
  <c r="I263" i="16"/>
  <c r="I256" i="16" s="1"/>
  <c r="R173" i="16"/>
  <c r="J256" i="16"/>
  <c r="K206" i="16"/>
  <c r="S15" i="13"/>
  <c r="M15" i="13"/>
  <c r="M14" i="13"/>
  <c r="O131" i="16"/>
  <c r="O128" i="16"/>
  <c r="O124" i="16" s="1"/>
  <c r="M176" i="16"/>
  <c r="M172" i="16"/>
  <c r="I176" i="16"/>
  <c r="I173" i="16"/>
  <c r="O173" i="16"/>
  <c r="O176" i="16"/>
  <c r="L172" i="16"/>
  <c r="L176" i="16"/>
  <c r="L255" i="16"/>
  <c r="L259" i="16"/>
  <c r="L252" i="16" s="1"/>
  <c r="K255" i="16"/>
  <c r="Q255" i="16"/>
  <c r="P46" i="16"/>
  <c r="P22" i="16"/>
  <c r="Q46" i="16"/>
  <c r="Q22" i="16"/>
  <c r="S206" i="16"/>
  <c r="S173" i="16"/>
  <c r="N173" i="16"/>
  <c r="N206" i="16"/>
  <c r="L228" i="16"/>
  <c r="H176" i="16"/>
  <c r="R131" i="16"/>
  <c r="J176" i="16"/>
  <c r="O22" i="16"/>
  <c r="N131" i="16"/>
  <c r="N127" i="16"/>
  <c r="M128" i="16"/>
  <c r="M124" i="16" s="1"/>
  <c r="M131" i="16"/>
  <c r="L127" i="16"/>
  <c r="L131" i="16"/>
  <c r="P131" i="16"/>
  <c r="P127" i="16"/>
  <c r="K172" i="16"/>
  <c r="S172" i="16"/>
  <c r="S176" i="16"/>
  <c r="Q176" i="16"/>
  <c r="Q173" i="16"/>
  <c r="R172" i="16"/>
  <c r="R176" i="16"/>
  <c r="P255" i="16"/>
  <c r="O255" i="16"/>
  <c r="S255" i="16"/>
  <c r="S46" i="16"/>
  <c r="S22" i="16"/>
  <c r="K22" i="16"/>
  <c r="H156" i="16"/>
  <c r="H128" i="16"/>
  <c r="H124" i="16" s="1"/>
  <c r="J172" i="16"/>
  <c r="J206" i="16"/>
  <c r="I206" i="16"/>
  <c r="I172" i="16"/>
  <c r="J255" i="16"/>
  <c r="R263" i="16"/>
  <c r="P176" i="16"/>
  <c r="L22" i="16"/>
  <c r="N22" i="16"/>
  <c r="P169" i="16" l="1"/>
  <c r="L124" i="16"/>
  <c r="H22" i="16"/>
  <c r="H18" i="16" s="1"/>
  <c r="N14" i="16"/>
  <c r="Q259" i="16"/>
  <c r="Q252" i="16" s="1"/>
  <c r="R22" i="16"/>
  <c r="R18" i="16" s="1"/>
  <c r="S124" i="16"/>
  <c r="N169" i="16"/>
  <c r="L169" i="16"/>
  <c r="N256" i="16"/>
  <c r="N15" i="16" s="1"/>
  <c r="J124" i="16"/>
  <c r="H259" i="16"/>
  <c r="H252" i="16" s="1"/>
  <c r="O14" i="16"/>
  <c r="L15" i="13"/>
  <c r="P259" i="16"/>
  <c r="P252" i="16" s="1"/>
  <c r="I22" i="16"/>
  <c r="I18" i="16" s="1"/>
  <c r="S259" i="16"/>
  <c r="S252" i="16" s="1"/>
  <c r="H169" i="16"/>
  <c r="K169" i="16"/>
  <c r="U13" i="13"/>
  <c r="U11" i="13" s="1"/>
  <c r="O169" i="16"/>
  <c r="I259" i="16"/>
  <c r="I252" i="16" s="1"/>
  <c r="K15" i="16"/>
  <c r="O259" i="16"/>
  <c r="O252" i="16" s="1"/>
  <c r="K259" i="16"/>
  <c r="K252" i="16" s="1"/>
  <c r="M259" i="16"/>
  <c r="M252" i="16" s="1"/>
  <c r="M15" i="16"/>
  <c r="Q14" i="16"/>
  <c r="Q169" i="16"/>
  <c r="J15" i="16"/>
  <c r="O15" i="16"/>
  <c r="T15" i="13"/>
  <c r="T13" i="13"/>
  <c r="T11" i="13" s="1"/>
  <c r="M11" i="13"/>
  <c r="I11" i="13"/>
  <c r="N124" i="16"/>
  <c r="J259" i="16"/>
  <c r="J252" i="16" s="1"/>
  <c r="L13" i="13"/>
  <c r="L14" i="16"/>
  <c r="N18" i="16"/>
  <c r="J169" i="16"/>
  <c r="J14" i="16"/>
  <c r="R169" i="16"/>
  <c r="R14" i="16"/>
  <c r="S169" i="16"/>
  <c r="S14" i="16"/>
  <c r="H15" i="16"/>
  <c r="O18" i="16"/>
  <c r="K14" i="16"/>
  <c r="L15" i="16"/>
  <c r="L18" i="16"/>
  <c r="R256" i="16"/>
  <c r="R259" i="16"/>
  <c r="R252" i="16" s="1"/>
  <c r="I169" i="16"/>
  <c r="I14" i="16"/>
  <c r="S18" i="16"/>
  <c r="S15" i="16"/>
  <c r="Q15" i="16"/>
  <c r="Q18" i="16"/>
  <c r="P18" i="16"/>
  <c r="P15" i="16"/>
  <c r="M14" i="16"/>
  <c r="M169" i="16"/>
  <c r="P14" i="16"/>
  <c r="P124" i="16"/>
  <c r="K18" i="16"/>
  <c r="M11" i="16" l="1"/>
  <c r="N11" i="16"/>
  <c r="O11" i="16"/>
  <c r="I15" i="16"/>
  <c r="I11" i="16" s="1"/>
  <c r="R15" i="16"/>
  <c r="R11" i="16" s="1"/>
  <c r="J11" i="16"/>
  <c r="Q11" i="16"/>
  <c r="L11" i="16"/>
  <c r="K11" i="16"/>
  <c r="W11" i="16" s="1"/>
  <c r="L11" i="13"/>
  <c r="P11" i="16"/>
  <c r="H11" i="16"/>
  <c r="S11" i="16"/>
</calcChain>
</file>

<file path=xl/sharedStrings.xml><?xml version="1.0" encoding="utf-8"?>
<sst xmlns="http://schemas.openxmlformats.org/spreadsheetml/2006/main" count="2467" uniqueCount="553">
  <si>
    <t>Текущий год</t>
  </si>
  <si>
    <t>Плановый период</t>
  </si>
  <si>
    <t>план</t>
  </si>
  <si>
    <t>факт</t>
  </si>
  <si>
    <t>январь - март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</si>
  <si>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</si>
  <si>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</si>
  <si>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</si>
  <si>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</si>
  <si>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январь - июнь</t>
  </si>
  <si>
    <t>январь-сентябрь</t>
  </si>
  <si>
    <t>Весовой критерий</t>
  </si>
  <si>
    <t>Отчетный период (два предшествующих года)</t>
  </si>
  <si>
    <t>значение на конец года</t>
  </si>
  <si>
    <t>Государственная программа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</si>
  <si>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</si>
  <si>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</si>
  <si>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</si>
  <si>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</si>
  <si>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</si>
  <si>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</si>
  <si>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</si>
  <si>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</si>
  <si>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</si>
  <si>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</si>
  <si>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</si>
  <si>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>Приложение № 10</t>
  </si>
  <si>
    <t>Примечание</t>
  </si>
  <si>
    <t>Источники финансирования</t>
  </si>
  <si>
    <t>Наименование  программы, подпрограммы</t>
  </si>
  <si>
    <t>Наименовние ГРБС</t>
  </si>
  <si>
    <t>в том числе по ГРБС:</t>
  </si>
  <si>
    <t>к Порядку принятия решений о разработке муниципальных программ Северо-Енисейского района, их формировании и реализации</t>
  </si>
  <si>
    <t>районный бюджет</t>
  </si>
  <si>
    <t>Статус (муниципальная программа, подпрограмма)</t>
  </si>
  <si>
    <t>краевой бюджет</t>
  </si>
  <si>
    <t>Обеспечение жизнедеятельности образовательных учреждений</t>
  </si>
  <si>
    <t>Подпрограмма 2</t>
  </si>
  <si>
    <t>Управление образования администрации Северо-Енисейского района</t>
  </si>
  <si>
    <t>0701</t>
  </si>
  <si>
    <t>0700</t>
  </si>
  <si>
    <t>441</t>
  </si>
  <si>
    <t>Администрация Северо-Енисейского района</t>
  </si>
  <si>
    <t>Задача 1. Приведение образовательных учреждений в соответствие с требованиями  санитарных норм и правил</t>
  </si>
  <si>
    <t>Приобретение комплектов технологического оборудования для пищеблоков</t>
  </si>
  <si>
    <t>444</t>
  </si>
  <si>
    <t>Приобретение комплектов медицинского оборудования для медицинских кабинетов</t>
  </si>
  <si>
    <t>612</t>
  </si>
  <si>
    <t>Задача 2. Приведение образовательных учреждений в соответствие с правилами пожарной безопасности</t>
  </si>
  <si>
    <t>Приобретение и установка санитарно-технических материалов и оборудования</t>
  </si>
  <si>
    <t>Приобретение и замена электротехнического оборудования</t>
  </si>
  <si>
    <t>Вывод автоматической пожарной сигнализации на пульт пожарной охраны</t>
  </si>
  <si>
    <t>Оборудование путей эвакуации в соответствии с требованиями пожарной безопасности</t>
  </si>
  <si>
    <t>0212001</t>
  </si>
  <si>
    <t>Задача 3. Обеспечение антитеррористической защищенности образовательных учреждений</t>
  </si>
  <si>
    <t>Приобретение и установка окон и входных дверей</t>
  </si>
  <si>
    <t>Ремонт  ограждения территории</t>
  </si>
  <si>
    <t>Текущие ремонты учреждений</t>
  </si>
  <si>
    <t>Капитальные ремонты в образовательных учреждениях</t>
  </si>
  <si>
    <t>мероприятие 3.3.</t>
  </si>
  <si>
    <t>мероприятие 3.2.</t>
  </si>
  <si>
    <t>мероприятие 3.1.</t>
  </si>
  <si>
    <t>мероприятие 2.3.</t>
  </si>
  <si>
    <t>мероприятие 2.2.</t>
  </si>
  <si>
    <t>мероприятие 2.1.</t>
  </si>
  <si>
    <t>мероприятие 1.3.</t>
  </si>
  <si>
    <t>мероприятие 1.2.</t>
  </si>
  <si>
    <t>мероприятие 4.1.</t>
  </si>
  <si>
    <t>мероприятие 4.2.</t>
  </si>
  <si>
    <t>мероприятие 4.3.</t>
  </si>
  <si>
    <t>мероприятие 4.3.1</t>
  </si>
  <si>
    <t>мероприятие 4.3.2</t>
  </si>
  <si>
    <t>мероприятие 4.3.3</t>
  </si>
  <si>
    <t>мероприятие 4.3.4</t>
  </si>
  <si>
    <t>мероприятие 4.3.5</t>
  </si>
  <si>
    <t>мероприятие 4.3.6</t>
  </si>
  <si>
    <t>мероприятие 4.3.7</t>
  </si>
  <si>
    <t>мероприятие 4.3.8</t>
  </si>
  <si>
    <t>мероприятие 4.3.9</t>
  </si>
  <si>
    <t>мероприятие 4.3.10</t>
  </si>
  <si>
    <t>мероприятие 4.3.11</t>
  </si>
  <si>
    <t>мероприятие 4.3.12</t>
  </si>
  <si>
    <t>мероприятие 4.3.13</t>
  </si>
  <si>
    <t>мероприятие 4.3.14</t>
  </si>
  <si>
    <t>мероприятие 4.3.15</t>
  </si>
  <si>
    <t>мероприятие 4.3.16</t>
  </si>
  <si>
    <t>мероприятие 4.3.17</t>
  </si>
  <si>
    <t>мероприятие 4.3.18</t>
  </si>
  <si>
    <t>Здание МБОУ «ССШ № 1»  (п.Северо-Енисейский, ул. 40 лет Победы, д.12)</t>
  </si>
  <si>
    <t xml:space="preserve">МБОУ «ТСШ № 3»:
Здание школы (п.Тея, ул. Октябрьская, д.8)
</t>
  </si>
  <si>
    <t>МБОУ «ТСШ № 3» Здание школьных мастерских(п.Тея, ул. Октябрьская, д.8б)</t>
  </si>
  <si>
    <t>0702</t>
  </si>
  <si>
    <t>243</t>
  </si>
  <si>
    <t>0214019</t>
  </si>
  <si>
    <t>Одаренные дети</t>
  </si>
  <si>
    <t xml:space="preserve">Задача №1. Материально-техническая поддержка  образовательных учреждений Северо-Енисейского района, осуществляющих работу с одаренными детьми </t>
  </si>
  <si>
    <t>Приобретение материально-технического оборудования для работы с одаренными детьми</t>
  </si>
  <si>
    <t>Мероприиятие 1</t>
  </si>
  <si>
    <t>Задача №2. Сопровождение и поддержка деятельности с одаренными детьми</t>
  </si>
  <si>
    <t>Мерприятие 2.1.</t>
  </si>
  <si>
    <t>Мерприятие 2.2.</t>
  </si>
  <si>
    <t>Обеспечение возможности участия детей в круглогодичных интенсивных школах и интеллектуальных смотрах различных направленностей</t>
  </si>
  <si>
    <t>Организация проведения и обеспечение участия одаренных детей разных возрастных категорий в мероприятиях различных уровней</t>
  </si>
  <si>
    <t>Подпрограмма 3</t>
  </si>
  <si>
    <t>Сохранение и укрепление здоровья детей</t>
  </si>
  <si>
    <t>Задача 1. Повышение эффективности организации доступного и безопасного отдыха и оздоровления детей</t>
  </si>
  <si>
    <t>Организация летних трудовых отрядов</t>
  </si>
  <si>
    <t>Мероприятие 1.1</t>
  </si>
  <si>
    <t>Мероприятие 1.2</t>
  </si>
  <si>
    <t>Мероприятие 1.3</t>
  </si>
  <si>
    <t>Мероприятие 1.4</t>
  </si>
  <si>
    <t>Мероприятие 1.5</t>
  </si>
  <si>
    <t>Мероприятие 1.6</t>
  </si>
  <si>
    <t>Мероприятие 1.7</t>
  </si>
  <si>
    <t>Организация летних пришкольных оздоровительных площадок</t>
  </si>
  <si>
    <t>Организация отдыха детей в загородных оздоровительных лагерях за пределами района</t>
  </si>
  <si>
    <t>0707</t>
  </si>
  <si>
    <t>611</t>
  </si>
  <si>
    <t xml:space="preserve">Задача 2. 
Пропаганда здорового образа жизни, развитие в районе системы спортивно-массовых мероприятий, укрепление здоровья.
</t>
  </si>
  <si>
    <t>Организация учебно-тренировочных сборов</t>
  </si>
  <si>
    <t xml:space="preserve">Задача 3. 
Совершенствование навыков и умений поведения в экстремальных ситуациях. 
</t>
  </si>
  <si>
    <t>Проведение сплавов по рекам Большой Пит и Чиримба</t>
  </si>
  <si>
    <t>Задача 4. 
Совершенствование организации питания учащихся</t>
  </si>
  <si>
    <t>Подпрограмма 4</t>
  </si>
  <si>
    <t>Развитие дошкольного, общего и дополнительного образования</t>
  </si>
  <si>
    <t>Задача №1. Обеспечение доступности дошкольного образования, соответствующего единому стандарту качества дошкольного образования</t>
  </si>
  <si>
    <t>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</t>
  </si>
  <si>
    <t>Мероприиятие 1.1</t>
  </si>
  <si>
    <t>Мероприиятие 1.2</t>
  </si>
  <si>
    <t xml:space="preserve">Обеспечение деятельности (оказание услуг) дошкольных образовательных учреждений
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</si>
  <si>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</t>
  </si>
  <si>
    <t>Мероприиятие 1.3</t>
  </si>
  <si>
    <t>1004</t>
  </si>
  <si>
    <t>0247556</t>
  </si>
  <si>
    <t>Средства бюджета Северо-Енисейского района, направляемые на долевое участие в финансировании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</t>
  </si>
  <si>
    <t>Внебюджетные источники</t>
  </si>
  <si>
    <t>Задача №2. Обеспечение условий и качества обучения, соответствующих федеральным государственным стандартам начального общего, основного общего, среднего общего образования</t>
  </si>
  <si>
    <t>Обеспечение деятельности (оказание услуг) общеобразовательных учреждений</t>
  </si>
  <si>
    <t>Задача №3. Обеспечение развития системы дополнительного образования</t>
  </si>
  <si>
    <t>Обеспечение деятельности (оказание услуг) образовательных учреждений дополнительного образования детей</t>
  </si>
  <si>
    <t>Приобретение новогодних подарков для детей</t>
  </si>
  <si>
    <t>1003</t>
  </si>
  <si>
    <t>Подпрограмма 5</t>
  </si>
  <si>
    <t>Обеспечение реализации муниципальной программы</t>
  </si>
  <si>
    <t>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</t>
  </si>
  <si>
    <t>0709</t>
  </si>
  <si>
    <t>0257552</t>
  </si>
  <si>
    <t>121</t>
  </si>
  <si>
    <t>122</t>
  </si>
  <si>
    <t>244</t>
  </si>
  <si>
    <t>852</t>
  </si>
  <si>
    <t>Обеспечение деятельности аппарата управления образования администрации Северо-Енисейского района</t>
  </si>
  <si>
    <t>0251092</t>
  </si>
  <si>
    <t>Обеспечение деятельности  управления образования администрации Северо-Енисейского района</t>
  </si>
  <si>
    <t>Дополнительное финансовое обеспечение переданных Красноярским краем государственных полномочий</t>
  </si>
  <si>
    <t>рублей</t>
  </si>
  <si>
    <t xml:space="preserve">всего </t>
  </si>
  <si>
    <t>в том числе:</t>
  </si>
  <si>
    <t>внебюджетные источники</t>
  </si>
  <si>
    <t>Единица измерения</t>
  </si>
  <si>
    <t>Цель «Обеспечение высокого качества образования на территории района, соответствующего потребностям граждан и перспективным задачам развития экономики, организация отдыха и оздоровления детей»</t>
  </si>
  <si>
    <t>Задача 1. Создание безопасных условий жизнедеятельности образовательных учреждений</t>
  </si>
  <si>
    <t>Подпрограмма 1. «Обеспечение жизнедеятельности образовательных учреждений»</t>
  </si>
  <si>
    <t>Доля муниципальных образовательных учреждений, подготовленных к новому учебному году, в обшей численности муниципальных образовательных учреждений</t>
  </si>
  <si>
    <t>%</t>
  </si>
  <si>
    <t>Задача 2. Развитие системы выявления и поддержки одаренных детей</t>
  </si>
  <si>
    <t>Подпрограмма 2. «Одаренные дети»</t>
  </si>
  <si>
    <t>Удельный вес численности обучающихся по программам общего образования, участвующих в олимпиадах и конкурсах различного уровня в общей численности обучающихся по программам общего образования</t>
  </si>
  <si>
    <t>Задача 3. Создание условий, обеспечивающих полноценный отдых, оздоровление, занятость детей, сохранение и укрепление здоровья детей</t>
  </si>
  <si>
    <t>Подпрограмма 3. «Сохранение и укрепление здоровья детей»</t>
  </si>
  <si>
    <t xml:space="preserve"> Доля оздоровленных детей школьного возраста</t>
  </si>
  <si>
    <t>Доля учащихся муниципальных общеобразовательных учреждений, получающих горячее питание</t>
  </si>
  <si>
    <t>Задача 4. «Создание в системе дошкольного, общего и дополнительного образования равных возможностей для современного качественного образования»</t>
  </si>
  <si>
    <t>Подпрограмма 4. «Развитие дошкольного, общего и дополнительного образования»</t>
  </si>
  <si>
    <t>Доля выпускников, набравших более 50 баллов по результатам ЕГЭ (в расчете на 1 предмет) в общей численности выпускников, сдавших ЕГЭ</t>
  </si>
  <si>
    <t>Доля муниципальных общеобразовательных учреждений, соответствующих современным требованиям обучения в общем количестве муниципальных общеобразовательных учреждений</t>
  </si>
  <si>
    <t>Доля общеобразовательных учреждений (с числом обучающихся более 50), в которых действуют управляющие советы</t>
  </si>
  <si>
    <t>Доля детей с ограниченными возможностями здоровья, обучающихся в общеобразовательных учреждениях, имеющих лицензию и аккредитованных по программам специальных (коррекционных) образовательных учреждений, от количества детей данной категории, обучающихся в общеобразовательных учреждениях</t>
  </si>
  <si>
    <t>Доля детей в возрасте от 3 до 7 лет, которым предоставлена возможность получать услуги дошкольного образования, в общей численности детей в возрасте от 3 до 7 лет (с учетом групп кратковременного пребывания)</t>
  </si>
  <si>
    <t>Охват детей, занимающихся в системе дополнительного образования</t>
  </si>
  <si>
    <t>Доля образовательных учреждений, в которых оценка деятельности, их руководителей и основных категорий работников осуществляется на основе показателей эффективности деятельности</t>
  </si>
  <si>
    <t>Удельный вес численности учителей в возрасте до 30 лет в общей численности учителей муниципальных общеобразовательных учреждений</t>
  </si>
  <si>
    <t>чел</t>
  </si>
  <si>
    <t>Количество муниципальных мероприятий, проводимых с целью развития творческого потенциала педагогических работников</t>
  </si>
  <si>
    <t>шт</t>
  </si>
  <si>
    <t>Задача 5. «Создание условий для эффективного развития районной системы образования»</t>
  </si>
  <si>
    <t>Подпрограмма 5 «Обеспечение реализации муниципальной программы»</t>
  </si>
  <si>
    <t>5.1.</t>
  </si>
  <si>
    <t>Своевременность  утверждения муниципальных заданий  подведомственных учреждений на текущий финансовый год и плановый период в установленный срок</t>
  </si>
  <si>
    <t>5.2.</t>
  </si>
  <si>
    <t>Своевременность  утверждения планов финансово-хозяйственной деятельности  подведомственных учреждений на текущий финансовый год и плановый период в установленный срок</t>
  </si>
  <si>
    <t>5.3.</t>
  </si>
  <si>
    <t>Соблюдение сроков сдачи отчетности</t>
  </si>
  <si>
    <t>5.4.</t>
  </si>
  <si>
    <t>Уровень удовлетворенности жителей района качеством предоставления муниципальных  услуг по отрасли образования</t>
  </si>
  <si>
    <t>январь - сентябрь</t>
  </si>
  <si>
    <t>Цели, задачи, показатели результативности</t>
  </si>
  <si>
    <t xml:space="preserve">N   п/п </t>
  </si>
  <si>
    <t>Количество педагогических работников муниципальных образовательных учреждений, прошедших повышение квалификации за год</t>
  </si>
  <si>
    <t xml:space="preserve">Доля выпускников, сдавших ЕГЭ по русскому языку и математике, в общей численности выпускников, сдавших ЕГЭ по данным предметам        </t>
  </si>
  <si>
    <t>1.1</t>
  </si>
  <si>
    <t>2.1</t>
  </si>
  <si>
    <t>3.1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</si>
  <si>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</si>
  <si>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</si>
  <si>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</si>
  <si>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</si>
  <si>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</si>
  <si>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</si>
  <si>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</si>
  <si>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</si>
  <si>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</si>
  <si>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</si>
  <si>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</si>
  <si>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мероприятие 4.3.20</t>
  </si>
  <si>
    <t>мероприятие 4.3.21</t>
  </si>
  <si>
    <t>мероприятие 4.3.19</t>
  </si>
  <si>
    <t>Задача №1. Организация деятельности Управления образования администрации Северо-Енисейского района, обеспечивающего деятельность образовательных учреждений</t>
  </si>
  <si>
    <t>0247558</t>
  </si>
  <si>
    <t>Субсидия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</si>
  <si>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0241021</t>
  </si>
  <si>
    <t>1 общеобразовательное учреждение (Вельминская школа) из 7 не соответствует современным требованиям 6/7=85,7</t>
  </si>
  <si>
    <t>всем детям в районе в возрасте от 3 до 7 лет предоставлена возможность получать услуги дошкольного образования</t>
  </si>
  <si>
    <t>Во всех образовательных учреждениях оценка деятельности руководителей и основных категорий работников осуществляется на основе показателей эффективности деятельности (решение РС от 30.06.2011 № 314-21, постановление администрации Северо-Енисейского района от 30.06.2011)</t>
  </si>
  <si>
    <t>муниципальные задания подведомственных учреждений утверждаются своевременно в уустановленный срок</t>
  </si>
  <si>
    <t>планы финансово-хозяйственной деятельности подведомственных учреждений утверждаются своевременно в установленный срок</t>
  </si>
  <si>
    <t>сроки сдачи отчетности соблюдены в полной мере</t>
  </si>
  <si>
    <t>0218040</t>
  </si>
  <si>
    <t>0218035</t>
  </si>
  <si>
    <t>0218023</t>
  </si>
  <si>
    <t>мероприятие 4.3.1.1.</t>
  </si>
  <si>
    <t>0218032</t>
  </si>
  <si>
    <t>0218031</t>
  </si>
  <si>
    <t>Ремонт стадиона в гп Северо-Енисейский ул. К.Маркса МБОУ "Северо-Енисейская средняя школа № 2"</t>
  </si>
  <si>
    <t>мероприятие 4.4.</t>
  </si>
  <si>
    <t>Создание новых объектов и выполнение работ по содержанию действующихобъектов</t>
  </si>
  <si>
    <t>мероприятие 4.4.1</t>
  </si>
  <si>
    <t>мероприятие 4.4.2</t>
  </si>
  <si>
    <t>мероприятие 4.4.3</t>
  </si>
  <si>
    <t>Долевое участие в финансировании 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Красноярского края, муниципальные загородные оздоровительные лагеря</t>
  </si>
  <si>
    <t>0238011</t>
  </si>
  <si>
    <t>Субвенция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</t>
  </si>
  <si>
    <t>Расходы, связанные с обеспечением бесплатным питанием учащихся общеобразовательных школ района, не имеющих права на обеспечение бесплатным питанием в соответствии с пунктом 6 статьи 11 Закона от 02 ноября 2000 года № 12-961 «О защите прав ребенка»</t>
  </si>
  <si>
    <t>Обеспечение молоком муниципальные образовательные учреждения для организации потребления учащимися 1-5 классов общеобразовательных учреждений</t>
  </si>
  <si>
    <t>мероприятие 4.1</t>
  </si>
  <si>
    <t>мероприятие 4.2</t>
  </si>
  <si>
    <t>мероприятие 4.3</t>
  </si>
  <si>
    <t>Субвенция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выплате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</t>
  </si>
  <si>
    <t>Субсидия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Развитие дошкольного, общего и дополнительного образования детей государственной программы Красноярского края Развитие образования</t>
  </si>
  <si>
    <t>0248042</t>
  </si>
  <si>
    <t>Мероприятие 2.1</t>
  </si>
  <si>
    <t>Мероприятие 2.2</t>
  </si>
  <si>
    <t>Мероприятие 2.3</t>
  </si>
  <si>
    <t>Мероприятие 2.4</t>
  </si>
  <si>
    <t>Мероприятие 2.5</t>
  </si>
  <si>
    <t>Субвенция на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крае»образования</t>
  </si>
  <si>
    <t>Софинансирование 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</si>
  <si>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0248049</t>
  </si>
  <si>
    <t>Мероприятие 3.1</t>
  </si>
  <si>
    <t>Мероприятие 3.2</t>
  </si>
  <si>
    <t>Мероприятие 3.3</t>
  </si>
  <si>
    <t>мероприятие 1.1.</t>
  </si>
  <si>
    <t xml:space="preserve">Использование бюджетных ассигнований районного бюджета и иных средств на реализацию муниципальной  программы "Развитие образования" </t>
  </si>
  <si>
    <t>Целевые показатели и показатели результативности (показатели развития отрасли, вида экономической деятельности) муниципальной программы "Развитие образования"</t>
  </si>
  <si>
    <r>
      <t>Использование бюджетных ассигнований районного бюджета и иных средств на реализацию мероприятий муниципальной программы</t>
    </r>
    <r>
      <rPr>
        <sz val="11"/>
        <color indexed="8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"Развитие образования"</t>
    </r>
  </si>
  <si>
    <t>Муниципальная программа "Развитие образования"</t>
  </si>
  <si>
    <t>0210080010</t>
  </si>
  <si>
    <t>0210080040</t>
  </si>
  <si>
    <t>0220080050</t>
  </si>
  <si>
    <t>0220080060</t>
  </si>
  <si>
    <t>0220080070</t>
  </si>
  <si>
    <t>0230080080</t>
  </si>
  <si>
    <t>0230075660</t>
  </si>
  <si>
    <t>0230080140</t>
  </si>
  <si>
    <t>0230080410</t>
  </si>
  <si>
    <t>0240075880</t>
  </si>
  <si>
    <t>0240075540</t>
  </si>
  <si>
    <t>0240075560</t>
  </si>
  <si>
    <t>0240074080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</si>
  <si>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</si>
  <si>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Мероприятие 1.8</t>
  </si>
  <si>
    <t>02400S021</t>
  </si>
  <si>
    <t>0240075640</t>
  </si>
  <si>
    <t>0240010210</t>
  </si>
  <si>
    <t>0240074090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</si>
  <si>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</si>
  <si>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0240080150</t>
  </si>
  <si>
    <t>0240010310</t>
  </si>
  <si>
    <t>0218046</t>
  </si>
  <si>
    <t>Мероприятие 3.4</t>
  </si>
  <si>
    <t>Мероприятие 3.5</t>
  </si>
  <si>
    <t>0250075520</t>
  </si>
  <si>
    <t>129</t>
  </si>
  <si>
    <t>0250188010   0250188020</t>
  </si>
  <si>
    <t>0250188030   0250188040   0250188050   0250188070   0250188080   0250188090</t>
  </si>
  <si>
    <t>0250188070</t>
  </si>
  <si>
    <t>853</t>
  </si>
  <si>
    <t>0250289010   0250289020</t>
  </si>
  <si>
    <t>0250289030   0250289070    0250289080   0250289090  0250289080</t>
  </si>
  <si>
    <t>0250289070</t>
  </si>
  <si>
    <t>Субсидии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</si>
  <si>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Устройство речевого оповещения при пожаре, ремонт автоматической пожарной сигнализации</t>
  </si>
  <si>
    <t>0210080110</t>
  </si>
  <si>
    <t>Установка камер видеонаблюдения</t>
  </si>
  <si>
    <t>0210080360</t>
  </si>
  <si>
    <t>0210080370</t>
  </si>
  <si>
    <t>0210080160</t>
  </si>
  <si>
    <t>0210080260</t>
  </si>
  <si>
    <t>0210080190</t>
  </si>
  <si>
    <t>0210080170</t>
  </si>
  <si>
    <t>0210080210</t>
  </si>
  <si>
    <t>0210080200</t>
  </si>
  <si>
    <t>0210080230</t>
  </si>
  <si>
    <t>02100S5110</t>
  </si>
  <si>
    <t>Долевое участие в финансировании 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 в части капитального ремонта здания МБОУ "ССШ № 1" ул 40 лет Победы, д.12 в гп Северо-Енисейский</t>
  </si>
  <si>
    <t>Здание МБОУ ДО «ДЮЦ» (п. Северо-Енисейский, ул. Ленина, д.7)</t>
  </si>
  <si>
    <t>0210080270</t>
  </si>
  <si>
    <t>0210080290</t>
  </si>
  <si>
    <t>МБОУ "НСШ № 6" Здание школьных мастерских  (п.Новая Калами, ул. Дражников, д.14)</t>
  </si>
  <si>
    <t>0210080300</t>
  </si>
  <si>
    <t>0210080330</t>
  </si>
  <si>
    <t>0230080090</t>
  </si>
  <si>
    <t>0230080100</t>
  </si>
  <si>
    <t>02300S3970</t>
  </si>
  <si>
    <t>0230073970</t>
  </si>
  <si>
    <t>Субсидии бюджетам муниципальных образований на организацию отдыха детей и их оздоровления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</si>
  <si>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0230080120</t>
  </si>
  <si>
    <t>0230080130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</si>
  <si>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края«Развитие транспортной системы»</t>
  </si>
  <si>
    <t>Софинансированик 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</si>
  <si>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702</t>
  </si>
  <si>
    <t>02300S3980</t>
  </si>
  <si>
    <t>Мероприятие 2.7</t>
  </si>
  <si>
    <t>Мероприятие 2.6</t>
  </si>
  <si>
    <t>Софинансирование 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культуры, спорта, туризма»</t>
  </si>
  <si>
    <t>Мероприятие 3.6</t>
  </si>
  <si>
    <t>Мероприятие 3.7</t>
  </si>
  <si>
    <t>02400S4040</t>
  </si>
  <si>
    <t xml:space="preserve">Задача 5. 
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</si>
  <si>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</si>
  <si>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0240188100   0240188120   0240188130   0240188140   0240188150   0240188170   0240188190</t>
  </si>
  <si>
    <t>Мероприятие 2.8</t>
  </si>
  <si>
    <t>2016 год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</si>
  <si>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</si>
  <si>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0210077450</t>
  </si>
  <si>
    <t>Капитальный ремонт здания муниципального бюджетного общеобразовательного учреждения «Вельминская основная школа № 9», ул. Центральная, 25, п. Вельмо</t>
  </si>
  <si>
    <t>0210080011</t>
  </si>
  <si>
    <t>0210081190</t>
  </si>
  <si>
    <t>Мероприятие 2.9</t>
  </si>
  <si>
    <t xml:space="preserve">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</si>
  <si>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0240077450</t>
  </si>
  <si>
    <t>Мероприятие 3.8</t>
  </si>
  <si>
    <t>0250289000   0250089980 0250089981</t>
  </si>
  <si>
    <t xml:space="preserve">0250289000   </t>
  </si>
  <si>
    <t>0250188000   0250088980 0250088981</t>
  </si>
  <si>
    <t>0250389000   0250389010   0250089970 0250089971</t>
  </si>
  <si>
    <t>0230073980</t>
  </si>
  <si>
    <t>0240188010   0240188080   0240088980 0240088981</t>
  </si>
  <si>
    <t>0240188110   0240188180   0240088980 0240088981</t>
  </si>
  <si>
    <t>0240188210   0240188280   0240088980 0240088981</t>
  </si>
  <si>
    <t xml:space="preserve">0240188000 0240188020 0240188030 0240188040 0240188050 0240188070 0240188090   </t>
  </si>
  <si>
    <t>0240188010 0240188080 0240088980 0240088981</t>
  </si>
  <si>
    <t>Мероприятие 2.10</t>
  </si>
  <si>
    <t xml:space="preserve">0240188200   0240188220   0240188230   0240188240   0240188250   0240188270  0240188280  0240188290 </t>
  </si>
  <si>
    <t>0210080390</t>
  </si>
  <si>
    <t>мероприятие 1.4</t>
  </si>
  <si>
    <t>0210080020</t>
  </si>
  <si>
    <t>0210080380</t>
  </si>
  <si>
    <t>Капитальный ремонт здания муниципального бюджетного общеобразовательного учреждения «Брянковская средняя школа № 5», ул. Школьная, 42, п. Брянка</t>
  </si>
  <si>
    <t>Капитальный ремонт здания муниципального бюджетного дошкольного образовательного учреждения «Северо-Енисейский детский сад № 3», ул. Суворова, 8, гп Северо-Енисейский</t>
  </si>
  <si>
    <t>Капитальный ремонт здания муниципального бюджетного общеобразовательного учреждения «Северо-Енисейская средняя школа № 1 имени Е.С. Белинского», ул. 40 лет Победы, 12, гп Северо-Енисейский</t>
  </si>
  <si>
    <t>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территории муниципального бюджетного общеобразовательного учреждения «Северо-Енисейская средняя школа № 1 имени Е.С. Белинского»</t>
  </si>
  <si>
    <t>Капитальный ремонт здания муниципального бюджетного общеобразовательного учреждения «Северо-Енисейская средняя школа № 2», ул. Карла Маркса, 26, гп Северо-Енисейский</t>
  </si>
  <si>
    <t>Капитальный ремонт здания муниципального бюджетного общеобразовательного учреждения «Тейская средняя школа № 3», ул. Октябрьская, 8, п. Тея</t>
  </si>
  <si>
    <t>Капитальный ремонт здания муниципального бюджетного общеобразовательного учреждения «Вангашская средняя школа № 8», ул. Студенческая, 1 Б в п. Вангаш</t>
  </si>
  <si>
    <t>Капитальный ремонт здания дошкольных групп муниципального бюджетного общеобразовательного учреждения «Вангашская средняя школа № 8», ул. Студенческая, 1, п. Вангаш</t>
  </si>
  <si>
    <t>Капитальный ремонт здания муниципального буджетного дошкольного образовательного учреждения "Северо-Енисейский детский сад №1", ул.Карла Маркса, 24, гп Северо-Енисейский</t>
  </si>
  <si>
    <t>Установка полосы препятствий (учебно-тренировочного комплекса) на территории муниципального бюджетного общеобразовательного учреждения "Северо-Енисейкая средняя школа № 2", ул. Карла Маркса, 26, гп Северо-Енисейский</t>
  </si>
  <si>
    <t>Капитальный ремонт здания Управления образования администрации Северо-Енисейского района, ул. Ленина, 50, гп Северо-Енисейский</t>
  </si>
  <si>
    <t>Капитальный ремонт муниципального бюджетного образовательного учреждения дополнительного образования «Северо-Енисейский детско-юношеский центр», ул. Ленина, 7, гп Северо-Енисейский</t>
  </si>
  <si>
    <t>Капитальный ремонт здания муниципального бюджетного дошкольного образовательного учреждения «Новокаламинский детский сад № 7», ул. Нагорная, 9, п. Новая Калами</t>
  </si>
  <si>
    <t>Капитальный ремонт здания школьных мастерских муниципального бюджетного общеобразовательного учреждения «Новокаламинская средняя школа № 6», ул. Дражников, 14, п. Новая Калами</t>
  </si>
  <si>
    <t>Капитальный ремонт спортивного зала муниципального бюджетного образовательного учреждения дополнительного образования «Северо-Енисейская детско-юношеская спортивная школа», ул. Ленина, 9, гп Северо-Енисейский</t>
  </si>
  <si>
    <t>Строительство спортивного зала с лыжной базой, ул. Школьная, 42 Б, п. Тея</t>
  </si>
  <si>
    <t>мероприятие 4.3.43</t>
  </si>
  <si>
    <t>0210080009</t>
  </si>
  <si>
    <t>0210080012</t>
  </si>
  <si>
    <t>0210080013</t>
  </si>
  <si>
    <t>0210080215</t>
  </si>
  <si>
    <t>0210080216</t>
  </si>
  <si>
    <t>0210080006</t>
  </si>
  <si>
    <t>0210080007</t>
  </si>
  <si>
    <t>0703</t>
  </si>
  <si>
    <t>0210080231</t>
  </si>
  <si>
    <t>1.4 Долевое участие в финансировании 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</si>
  <si>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Мероприятие 3.9</t>
  </si>
  <si>
    <t>Возврат субсидии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 (во исполнение п.5.1 Соглашения о предоставлении субсидии от 10.06.2016 № 23/39)</t>
  </si>
  <si>
    <t>7003</t>
  </si>
  <si>
    <t>0240080264</t>
  </si>
  <si>
    <t xml:space="preserve"> 0210075630</t>
  </si>
  <si>
    <t xml:space="preserve"> 02100S5630</t>
  </si>
  <si>
    <t>всего,                                в том числе</t>
  </si>
  <si>
    <t>Мероприятие1.7</t>
  </si>
  <si>
    <t>0210080212</t>
  </si>
  <si>
    <t>Монтаж стальной тентовой конструкции для универсальной спортивной площадки (хоккейной коробки) муниципального бюджетного образовательного учреждения дополнительного образования «Северо-Енисейская детско-юношеская спортивная школа» в п. Тея</t>
  </si>
  <si>
    <t>0210080309</t>
  </si>
  <si>
    <t xml:space="preserve">0240188000    0240188001    0240188020   0240188030   0240188040   0240188050   0240188070   0240188090   </t>
  </si>
  <si>
    <t>Мероприятие 1.9</t>
  </si>
  <si>
    <t>Мероприятие 1.10</t>
  </si>
  <si>
    <t>Мероприятие 1.11</t>
  </si>
  <si>
    <t>0240050270</t>
  </si>
  <si>
    <t>Выплата премии в связи с праздником «День металлурга» в 2017 году работникам муниципальных учреждений Северо-Енисейского района, финансовое обеспечение оплаты труда которых осуществляется за счет средств бюджета Северо-Енисейского района, муниципальных учреждений Северо-Енисейского района, финансовое обеспечение деятельности которых осуществляется из бюджета Красноярского края, муниципальных служащих, работников органов местного самоуправления Северо-Енисейского района, органов администрации Северо-Енисейского района с правами юридического лица, финансовое обеспечение деятельности которых осуществляется из бюджета Красноярского края</t>
  </si>
  <si>
    <t>0240088980</t>
  </si>
  <si>
    <t>Приобретение набора игр и наглядных пособий для детей-инвалидов и детей с ограниченными возможностями здоровья от имени и за счет средств Почетного гражданина Северо-Енисейского района Совмена Хазрета Меджидовича</t>
  </si>
  <si>
    <t>Мероприятие 1.12</t>
  </si>
  <si>
    <t>Расходы на исполнение судебных актов, предусматривающих обращения взыскания на средства бюджета Северо-Енисейского района по денежным обязательствам муниципальных учреждений</t>
  </si>
  <si>
    <t>0240088990</t>
  </si>
  <si>
    <t>Мероприятие 2.11</t>
  </si>
  <si>
    <t>Приобретение подарков всем ученикам 1- 11 классов муниципальных общеобразовательных учреждений Северо-Енисейского района ко Дню знаний - 1 сентября 2017 года от имени Почетного гражданина Северо-Енисейского района Совмена Хазрета Меджидовича</t>
  </si>
  <si>
    <t>0240080301</t>
  </si>
  <si>
    <t>1006</t>
  </si>
  <si>
    <t>Мероприятие 3.10</t>
  </si>
  <si>
    <t>Мероприятие 3.11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</si>
  <si>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</si>
  <si>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Мероприиятие 1.4</t>
  </si>
  <si>
    <t>0250088980</t>
  </si>
  <si>
    <t>0250089970</t>
  </si>
  <si>
    <t>0250089980</t>
  </si>
  <si>
    <t>Мероприиятие 1.5</t>
  </si>
  <si>
    <t>Мероприиятие 1.6</t>
  </si>
  <si>
    <t>Задача 4. Проведение текущих и капитальных ремонтов в образовательных учреждениях</t>
  </si>
  <si>
    <t>02400S0210</t>
  </si>
  <si>
    <t>Мероприятие 1.13</t>
  </si>
  <si>
    <t>Выплаты по итогам работы за 2017 год работникам муниципальных учреждений, органов местного самоуправления Северо-Енисейского района, работникам органов администрации Северо-Енисейского района с правами юридического лица</t>
  </si>
  <si>
    <t>0240088981</t>
  </si>
  <si>
    <t>Мероприятие 2.12</t>
  </si>
  <si>
    <t>Мероприятие 3.12</t>
  </si>
  <si>
    <t>Организация культурно-познавательного (экскурсионного) тура в города Российской Федерации Москву и Санкт-Петербург для учащихся муниципальных общеобразовательных учреждений Северо-Енисейского района за счет средств безвозмездных поступлений, полученных от Президента Управляющей Компании «Южуралзолото Группа Компаний» Струкова Константина Ивановича</t>
  </si>
  <si>
    <t>Мероприятие 3.13</t>
  </si>
  <si>
    <t>0240080329</t>
  </si>
  <si>
    <t>0250089981</t>
  </si>
  <si>
    <t>0250089971</t>
  </si>
  <si>
    <t>Мероприиятие 1.7</t>
  </si>
  <si>
    <t>Мероприиятие 1.8</t>
  </si>
  <si>
    <t>0250088981</t>
  </si>
  <si>
    <t>Мероприиятие 1.9</t>
  </si>
  <si>
    <t>02100S7450</t>
  </si>
  <si>
    <t>2017 (отчетный год)</t>
  </si>
  <si>
    <t>2018 (текущий год)</t>
  </si>
  <si>
    <t>0210080400</t>
  </si>
  <si>
    <t>Капитальный ремонт здания спортивного зала муниципального бюджетного общеобразовательного учреждения «Вангашская средняя школа № 8», ул. Студенческая, 1А, п. Вангаш</t>
  </si>
  <si>
    <t>0210086668</t>
  </si>
  <si>
    <t xml:space="preserve">Установка малых архитектурных форм на территории дошкольных групп муниципального бюджетного общеобразовательного учреждения «Вангашская средняя школа № 8», ул. Студенческая, 1, п. Вангаш </t>
  </si>
  <si>
    <t xml:space="preserve">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  муниципального бюджетного общеобразовательного учреждения «Вангашская средняя школа № 8», ул. Студенческая, 1, п. Вангаш </t>
  </si>
  <si>
    <t>02100S8400</t>
  </si>
  <si>
    <t>0210086667</t>
  </si>
  <si>
    <t>Подготовка проектной документации  с получением положительного заключения государственной экспертизы и проведением проверки достоверности определения сметной стоимости на капитальный ремонт здания учреждения «Северо-Енисейская средняя школа № 2», ул. Карла Маркса, 26, гп Северо-Енисейский</t>
  </si>
  <si>
    <t>0210086686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</si>
  <si>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</si>
  <si>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</si>
  <si>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</si>
  <si>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0240010470</t>
  </si>
  <si>
    <t>0250010470</t>
  </si>
  <si>
    <t>Задача 5. проведение работ в общеобразовательных организациях с целью устранения предписаний надзорных органов к зданиям общеобразовательных организаций</t>
  </si>
  <si>
    <t>5.1. 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</si>
  <si>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5.2. Софинансирование 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</si>
  <si>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5.3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</si>
  <si>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5.4 Софинансирование расходов на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</si>
  <si>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5.3 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</si>
  <si>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мероприятие 5.2</t>
  </si>
  <si>
    <t>мероприятие 5.1</t>
  </si>
  <si>
    <t>2017 год</t>
  </si>
  <si>
    <t>Руководитель РУО</t>
  </si>
  <si>
    <t>3.2</t>
  </si>
  <si>
    <t>-</t>
  </si>
  <si>
    <t>Из 77 сдававших  выпускников по данным предметам сдавших 75</t>
  </si>
  <si>
    <t>Из 7 общеобразовательных учреждения в 4 действуют управляющие советы</t>
  </si>
  <si>
    <t>69 детей с ограниченными возможностями здоровья, обучающихся в четырех общеобразовательных учреждениях обучаются по лицензированным программам из 82 детей данной категории</t>
  </si>
  <si>
    <t>17 учителей в возрасте до 30 лет из общей численности 121 учителя</t>
  </si>
  <si>
    <t>Из общего количества учащихся 5 человек не получают горячее питание (дети староверов) 1356/1361=99,64%</t>
  </si>
  <si>
    <t>53 выпускника набрали более 50 баллов (в расчете на один предмет)</t>
  </si>
  <si>
    <t>Дополнительное использование финансовых средств бюджета Северо-Енисейского районав целях реализации полномочий органов местного самоуправления муниципального района в 2018 году по осуществлению в пределах своих полномочий мероприятий по обеспечению организации отдыха детей в каникулярное время в возрасте от 7 до 18 лет, являющихся гражданами Российской Федерации, проживающих на территории Северо-Енисейского района и не относящимся к категории детей, указанным в статьях 7.2и 7.5 Закона Красноярского края от 07.07.2009 № 8-3618 «Об обеспечении прав детей на отдых, оздоровление и занятость в Красноярском крае» по оплате 30 процентов стоимости 74 путевок в загородные оздоровительные лагеря, расположенные на территории Красноярского края, частичная оплата стоимости которых предусмотрена пунктом г) части 1 статьи 1 Закона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детей"</t>
  </si>
  <si>
    <t>0230086689</t>
  </si>
  <si>
    <t>Дополнительное использование финансовых средств бюджета Северо-Енисейского районав целях реализации полномочий органов местного самоуправления муниципального района в 2018 году по осуществлению в пределах своих полномочий мероприятий по обеспечению организации отдыха детей в каникулярное время в возрасте от 7 до 18 лет, являющихся гражданами Российской Федерации, проживающих на территории Северо-Енисейского района и не относящимся к категории детей, указанным в статьях 7.2 и 7.5 Закона Красноярского края от 07.07.2009 № 8-3618 «Об обеспечении прав детей на отдых, оздоровление и занятость в Красноярском крае» по оплате 100 процентов стоимости проезда 74 детям от гп Северо-Енисейский до г. Красноярска и обратно воздушным транспортом в салоне экономического класса</t>
  </si>
  <si>
    <t>0230086690</t>
  </si>
  <si>
    <t>Дополнительное использование финансовых средств бюджета Северо-Енисейского районав целях реализации полномочий органов местного самоуправления муниципального района в 2018 году по осуществлению в пределах своих полномочий мероприятий по обеспечению организации отдыха детей в каникулярное время 4 детям-сиротам и детям, оставшимся без попечения родителей, лиц из числа детей-сирот и детей, оставшихся без попечения родителей, являющимся гражданами Российской Федерации, проживающим на территории Северо-Енисейскогорайона недостающей стоимости проезда к месту отдыха (оздоровления) от гп Северо-Енисейский и обратно, частичная оплата которого предусмотрена пунктом а) части 1 статьи 1 Закона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</t>
  </si>
  <si>
    <t>0230086691</t>
  </si>
  <si>
    <t>Дополнительное использование финансовых средств бюджета Северо-Енисейского районав целях реализации полномочий органов местного самоуправления муниципального района в 2018 году по осуществлению в пределах своих полномочий мероприятий по обеспечению организации отдыха детей в каникулярное время1ребенку из числа детей-сирот и детей, оставшихся без попечения родителей, лиц из числа детей-сирот и детей, оставшихся без попечения родителей, являющимся гражданами Российской Федерации, проживающим натерритории Северо-Енисейского района недостающей стоимости проезда к месту отдыха (оздоровления) от гп Северо-Енисейский и обратно, частичная оплата которого предусмотрена пунктом б) части 1 статьи 1 Закона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</t>
  </si>
  <si>
    <t>0230086692</t>
  </si>
  <si>
    <t>Дополнительное использование финансовых средств бюджета Северо-Енисейского районав целях реализации полномочий органов местного самоуправления муниципального района в 2018 году по осуществлению в пределах своих полномочий мероприятий по обеспечению организации отдыха детей в каникулярное время 500 детям, посещающим лагеря с дневным пребыванием детей (не менее 21 календарного дня) муниципальных образовательных организаций Северо-Енисейского оплаты 30 процентов стоимости набора продуктов питания или готовых блюд и их транспортировки в лагеря с дневным пребыванием детей, установленной в пункте 2 статьи 9.1 Закона Красноярского края от 07.07.2009 № 8-3618 «Об обеспечении прав детей на отдых, оздоровление и занятость в Красноярском крае»</t>
  </si>
  <si>
    <t>0230086693</t>
  </si>
  <si>
    <t>Дополнительное использование финансовых средств бюджета Северо-Енисейского района на финансовое обеспечение в 2018 году мероприятий, предусмотренных Законом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детей», а также дополнительных мероприятий, способствующих сохранению (улучшению) показателей результативности, достигнутых в 2015-2017 годах по охране и укреплению здоровья детей в целяхсоздания условий в Северо-Енисейском районе, обеспечивающих полноценный отдых, оздоровление, занятость детей, сохранения и укрепления здоровья учащихся, повышения эффективности организации доступного и безопасного отдыха и оздоровления детей, укрепления здоровья детей, совершенствования организации питания, детям в возрасте от 7 до 18 лет, являющимися гражданами Российской Федерации, проживающих на территории Северо-Енисейского района и не относящимся к категории детей, указанным в статьях 7.2 и 7.5 Закона Красноярского края от 07.07.2009 № 8-3618 «Об обеспечении прав детей на отдых, оздоровление и занятость в Красноярском крае» по оплате 100 процентов стоимости 13 путевок в загородные оздоровительные лагеря, расположенные на территории Красноярского края</t>
  </si>
  <si>
    <t>0230086694</t>
  </si>
  <si>
    <t>Дополнительное использование финансовых средств бюджета Северо-Енисейского района на финансовое обеспечение в 2018 году мероприятий, предусмотренных Законом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детей», а также дополнительных мероприятий, способствующих сохранению (улучшению) показателей результативности, достигнутых в 2015-2017 годах по охране и укреплению здоровья детей в целяхсоздания условий в Северо-Енисейском районе, обеспечивающих полноценный отдых, оздоровление, занятость детей, сохранения и укрепления здоровья учащихся, повышения эффективности организации доступного и безопасного отдыха и оздоровления детей, укрепления здоровья детей, совершенствования организации питания, на содержание3,5 ставок педагогов дополнительного образования, исполняющих функции по сопровождению детей в период с 03.07.2018 по 28.08.2018 года</t>
  </si>
  <si>
    <t>0230086695</t>
  </si>
  <si>
    <t>Дополнительное использование финансовых средств бюджета Северо-Енисейского района на финансовое обеспечение в 2018 году мероприятий, предусмотренных Законом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детей», а также дополнительных мероприятий, способствующих сохранению (улучшению) показателей результативности, достигнутых в 2015-2017 годах по охране и укреплению здоровья детей в целяхсоздания условий в Северо-Енисейском районе, обеспечивающих полноценный отдых, оздоровление, занятость детей, сохранения и укрепления здоровья учащихся, повышения эффективности организации доступного и безопасного отдыха и оздоровления детей, укрепления здоровья детей, совершенствования организации питания, 60 детям, посещающим лагеря с дневным пребыванием детей (не менее 21 календарного дня) муниципальных образовательных организаций Северо-Енисейского районапо оплате 100 процентов стоимости набора продуктов питания или готовых блюд и их транспортировки в лагеря с дневным пребыванием детей, установленной в пункте 2 статьи 9.1 Закона Красноярского края от 07.07.2009 № 8-3618 «Об обеспечении прав детей на отдых, оздоровление и занятость в Красноярском крае»</t>
  </si>
  <si>
    <t>0230086696</t>
  </si>
  <si>
    <t>Мероприятие 1.14</t>
  </si>
  <si>
    <t>Дополнительное использование финансовых средств бюджета Северо-Енисейского района на финансовое обеспечение в 2018 году мероприятий, предусмотренных Законом Красноярского края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детей», а также дополнительных мероприятий, способствующих сохранению (улучшению) показателей результативности, достигнутых в 2015-2017 годах по охране и укреплению здоровья детей в целяхсоздания условий в Северо-Енисейском районе, обеспечивающих полноценный отдых, оздоровление, занятость детей, сохранения и укрепления здоровья учащихся, повышения эффективности организации доступного и безопасного отдыха и оздоровления детей, укрепления здоровья детей, совершенствования организации питания, детям в возрасте от 7 до 18 лет, являющимися гражданами Российской Федерации, проживающих на территории Северо-Енисейского района и не относящимся к категории детей, указанным в статьях 7.2 и 7.5 Закона Красноярского края от 07.07.2009 № 8-3618 «Об обеспечении прав детей на отдых, оздоровление и занятость в Красноярском крае» по оплате 100 процентов стоимости проезда 13 детям от гп Северо-Енисейский до г. Красноярска и обратно воздушным транспортом в салоне экономического класса</t>
  </si>
  <si>
    <t>0230086697</t>
  </si>
  <si>
    <t>Мероприятие 1.15</t>
  </si>
  <si>
    <t>Транспортные расходы по перевозке в 2018 году автомобильным транспортом по маршруту гп Северо-Енисейский - п. Новая-Калами - гп Северо-Енисейский учащихся муниципального бюджетного общеобразовательного учреждения "Новокаламинская средняя школа № 6", для посещения бассейна муниципального бюджетного физкультурно-оздоровительного учреждения "Бассейн "Аяхта" Северо-Енисейского района</t>
  </si>
  <si>
    <t>0230086688</t>
  </si>
  <si>
    <t xml:space="preserve"> Транспортные расходы по перевозке в 2018 году автомобильным транспортом по маршруту гп Северо-Енисейский – п. Тея – гп Северо-Енисейский учащихся муниципального бюджетного общеобразовательного учреждения «Тейская средняя школа </t>
  </si>
  <si>
    <t>Мероприятие 1.16</t>
  </si>
  <si>
    <t>0230086687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</si>
  <si>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</si>
  <si>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</si>
  <si>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Финансовое обеспечение расходов на реализацию решения о направлении в 2018 году собственных средств бюджета Северо-Енисейского района на расходы, возникающие в период строительства на территории гп Северо-Енисейский Северо-Енисейского района Красноярского края объекта социальной инфраструктуры для детей, муниципального бюджетного дошкольного образовательного учреждения «Северо-Енисейский детский сад-ясли № 8 «Иволга» и связанные с непосредственной подготовкой объекта к осуществлению образовательной деятельности с нового учебного года 2018-2019 годов</t>
  </si>
  <si>
    <t>0240080014</t>
  </si>
  <si>
    <t>0250188000   0250088981   0250188001</t>
  </si>
  <si>
    <t xml:space="preserve">0240188200     0240188220   0240188230   0240188240   0240188250   0240188270 0240188280   0240188290  0240188201 </t>
  </si>
  <si>
    <t xml:space="preserve"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  муниципального бюджетного общеобразовательного учреждения «Вангашская средняя школа № 8», ул. Студенческая, 1, п. Вангаш </t>
  </si>
  <si>
    <t>0210078400</t>
  </si>
  <si>
    <t>мероприятие 4.4.4</t>
  </si>
  <si>
    <t>Расходы на увеличение в пределах 10% цены муниципального контракта на монтаж стальной тентовой конструкции для универсальной спортивной площадки (хоккейной коробки) муниципального бюджетного образовательного учреждения дополнительного образования «Северо-Енисейская детско-юношеская спортивная школа», п. Тея</t>
  </si>
  <si>
    <t>0210080440</t>
  </si>
  <si>
    <t>Прочие виды работ в образовательных учреждениях:</t>
  </si>
  <si>
    <t>мероприятие 4.5</t>
  </si>
  <si>
    <t>мероприятие 4.5.1</t>
  </si>
  <si>
    <t>Проведение лабораторных исследований и инструментальных измерений в отношении объекта социальной инфраструктуры для детей, строящегося на территории гп Северо-Енисейский</t>
  </si>
  <si>
    <t>0210080411</t>
  </si>
  <si>
    <t>53 педагогических работников прошли курсы повышения квалификации</t>
  </si>
  <si>
    <t>Конкурс "Воспитатель года", Конкурс "Учитель года"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</si>
  <si>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</si>
  <si>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 xml:space="preserve">0240188100  0240188101     0240188120   0240188130   0240188140   0240188150   0240188170   0240188190   </t>
  </si>
  <si>
    <t>Дополнительные работы по капитальному ремонту здания муниципального бюджетного дошкольного образовательного учреждения "Новокаламинский детский сад №7", ул. Нагорная, 9, п. Новая Калами</t>
  </si>
  <si>
    <t>0210080464</t>
  </si>
  <si>
    <t>мероприятие 4.3.22</t>
  </si>
  <si>
    <t>Дополнительнык работы по капитальному ремонту здания муниципального бюджетного общеобразовательного учреждения «Новокаламинский детский сад №7», ул. Нагорная,9, п. Новая Калами</t>
  </si>
  <si>
    <r>
      <t>1736</t>
    </r>
    <r>
      <rPr>
        <sz val="9"/>
        <rFont val="Times New Roman"/>
        <family val="1"/>
        <charset val="204"/>
      </rPr>
      <t xml:space="preserve"> детей занимаются в системе доп.образования </t>
    </r>
  </si>
  <si>
    <t>Муниципальные образовательные учреждения Северо-Енисейского района подготовлены к новому учебному году</t>
  </si>
  <si>
    <t xml:space="preserve"> Из общего количества детей 1361оздоровить 1123 ребенка оздоровлены1123/1361= 82,5% , </t>
  </si>
  <si>
    <t>Были обследованы Все образовательные учреждения по удовлетворенности составил за первое полугодие  2018 года 84,7%</t>
  </si>
  <si>
    <t xml:space="preserve"> Приобретение спортивного электронного табло, секционных сидений, акустической системы для крытой хоккейной коробки в п. Тея за счет средств безвозмездных поступлений, полученных от Президента Управляющей Компании «Южуралзолото Группа Компаний» Струкова Константина Ивановича</t>
  </si>
  <si>
    <t>Мероприятие 3.14</t>
  </si>
  <si>
    <t>0240188281</t>
  </si>
  <si>
    <t>Расходы на подготовку проектов капитальных ремонтов объектов муниципальной собственности Северо-Енисейского района</t>
  </si>
  <si>
    <t>Расходы на проверку достоверности определения сметной стоимости капитального ремонта объектов муниципальной собственности Северо-Енисейского района</t>
  </si>
  <si>
    <t>мероприятие 4.3.23</t>
  </si>
  <si>
    <t>Субсидии на частиное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непрограмных расходов отдельных органов исполнительной власти</t>
  </si>
  <si>
    <t>0250010210</t>
  </si>
  <si>
    <t>0250010400</t>
  </si>
  <si>
    <t>Мероприятие 3.15</t>
  </si>
  <si>
    <t>Мероприятие 3.16</t>
  </si>
  <si>
    <t>0240188990</t>
  </si>
  <si>
    <t>Приобретение снегохода для муниципального образовательного учреждения дополнительного образования "Северо-Енисейская детско-юношеская спортивная школа" за счет средств безвозмездных поступлений, полученных от Президента Управляющей Компании "Южуралзолото Группа Компаний" Струкова Константина Ивановича</t>
  </si>
  <si>
    <t>0240180473</t>
  </si>
  <si>
    <t>январь - декабрь</t>
  </si>
  <si>
    <t xml:space="preserve">по подпрограмме "Одаренные дети" 655 детей из общей численности 1361 приняли участие в  в олимпиадах и конкурсах различного уровня </t>
  </si>
  <si>
    <t>Капитальный ремонт здания муниципального бюджетного общеобразовательного учреждения "Новокаламинский детский сад №7", ул. Нагорная, 9 п. Новая Калами</t>
  </si>
  <si>
    <t xml:space="preserve"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  </t>
  </si>
  <si>
    <t>Е.А. Сазанова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</si>
</sst>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?"/>
    <numFmt numFmtId="166" formatCode="0.00_ ;\-0.00\ "/>
    <numFmt numFmtId="167" formatCode="000000"/>
    <numFmt numFmtId="168" formatCode="_(* #,##0.00_);_(* \(#,##0.00\);_(* &quot;-&quot;??_);_(@_)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</font>
    <font>
      <b/>
      <sz val="10"/>
      <name val="Arial Cyr"/>
      <charset val="204"/>
    </font>
    <font>
      <sz val="12"/>
      <name val="Arial Cyr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Font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43" fontId="5" fillId="0" borderId="1" xfId="2" applyFont="1" applyBorder="1"/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/>
    </xf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14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/>
    <xf numFmtId="43" fontId="9" fillId="0" borderId="1" xfId="2" applyFont="1" applyBorder="1"/>
    <xf numFmtId="0" fontId="9" fillId="0" borderId="0" xfId="0" applyFont="1"/>
    <xf numFmtId="49" fontId="9" fillId="0" borderId="1" xfId="0" applyNumberFormat="1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4" fillId="2" borderId="5" xfId="0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left"/>
    </xf>
    <xf numFmtId="49" fontId="5" fillId="0" borderId="2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6" xfId="0" applyFont="1" applyBorder="1"/>
    <xf numFmtId="43" fontId="5" fillId="0" borderId="5" xfId="2" applyFont="1" applyBorder="1"/>
    <xf numFmtId="0" fontId="5" fillId="0" borderId="1" xfId="0" applyFont="1" applyBorder="1" applyAlignment="1">
      <alignment horizontal="center" wrapText="1"/>
    </xf>
    <xf numFmtId="0" fontId="4" fillId="0" borderId="7" xfId="0" applyFont="1" applyBorder="1"/>
    <xf numFmtId="49" fontId="9" fillId="3" borderId="1" xfId="0" applyNumberFormat="1" applyFont="1" applyFill="1" applyBorder="1" applyAlignment="1">
      <alignment horizontal="center" vertical="top"/>
    </xf>
    <xf numFmtId="49" fontId="9" fillId="3" borderId="1" xfId="0" applyNumberFormat="1" applyFont="1" applyFill="1" applyBorder="1" applyAlignment="1">
      <alignment vertical="top"/>
    </xf>
    <xf numFmtId="43" fontId="9" fillId="3" borderId="1" xfId="2" applyFont="1" applyFill="1" applyBorder="1"/>
    <xf numFmtId="0" fontId="0" fillId="0" borderId="0" xfId="0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8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wrapText="1"/>
    </xf>
    <xf numFmtId="49" fontId="2" fillId="0" borderId="0" xfId="0" applyNumberFormat="1" applyFont="1" applyAlignment="1">
      <alignment wrapText="1"/>
    </xf>
    <xf numFmtId="49" fontId="9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right" wrapText="1"/>
    </xf>
    <xf numFmtId="49" fontId="5" fillId="0" borderId="1" xfId="0" applyNumberFormat="1" applyFont="1" applyBorder="1" applyAlignment="1">
      <alignment vertical="top" wrapText="1"/>
    </xf>
    <xf numFmtId="43" fontId="9" fillId="4" borderId="1" xfId="2" applyFont="1" applyFill="1" applyBorder="1"/>
    <xf numFmtId="0" fontId="9" fillId="4" borderId="1" xfId="0" applyFont="1" applyFill="1" applyBorder="1"/>
    <xf numFmtId="0" fontId="9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horizontal="center" vertical="top"/>
    </xf>
    <xf numFmtId="0" fontId="9" fillId="4" borderId="1" xfId="0" applyFont="1" applyFill="1" applyBorder="1" applyAlignment="1">
      <alignment vertical="top"/>
    </xf>
    <xf numFmtId="0" fontId="9" fillId="4" borderId="0" xfId="0" applyFont="1" applyFill="1"/>
    <xf numFmtId="49" fontId="9" fillId="4" borderId="1" xfId="0" applyNumberFormat="1" applyFont="1" applyFill="1" applyBorder="1" applyAlignment="1">
      <alignment horizontal="center" vertical="top"/>
    </xf>
    <xf numFmtId="49" fontId="9" fillId="4" borderId="1" xfId="0" applyNumberFormat="1" applyFont="1" applyFill="1" applyBorder="1" applyAlignment="1">
      <alignment vertical="top"/>
    </xf>
    <xf numFmtId="43" fontId="0" fillId="0" borderId="0" xfId="0" applyNumberFormat="1"/>
    <xf numFmtId="43" fontId="9" fillId="0" borderId="1" xfId="0" applyNumberFormat="1" applyFont="1" applyBorder="1"/>
    <xf numFmtId="43" fontId="5" fillId="0" borderId="1" xfId="2" applyFont="1" applyFill="1" applyBorder="1"/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/>
    </xf>
    <xf numFmtId="0" fontId="5" fillId="3" borderId="1" xfId="0" applyFont="1" applyFill="1" applyBorder="1"/>
    <xf numFmtId="43" fontId="5" fillId="3" borderId="1" xfId="2" applyFont="1" applyFill="1" applyBorder="1"/>
    <xf numFmtId="0" fontId="9" fillId="3" borderId="1" xfId="0" applyFont="1" applyFill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/>
    </xf>
    <xf numFmtId="0" fontId="5" fillId="3" borderId="5" xfId="0" applyFont="1" applyFill="1" applyBorder="1" applyAlignment="1">
      <alignment horizontal="left" vertical="top" wrapText="1"/>
    </xf>
    <xf numFmtId="43" fontId="9" fillId="4" borderId="1" xfId="0" applyNumberFormat="1" applyFont="1" applyFill="1" applyBorder="1"/>
    <xf numFmtId="49" fontId="5" fillId="0" borderId="9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43" fontId="9" fillId="0" borderId="1" xfId="2" applyFont="1" applyFill="1" applyBorder="1"/>
    <xf numFmtId="0" fontId="9" fillId="0" borderId="0" xfId="0" applyFont="1" applyFill="1"/>
    <xf numFmtId="0" fontId="5" fillId="0" borderId="1" xfId="0" applyFont="1" applyFill="1" applyBorder="1"/>
    <xf numFmtId="0" fontId="9" fillId="4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0" xfId="0" applyFont="1" applyFill="1"/>
    <xf numFmtId="0" fontId="5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2" xfId="0" applyNumberFormat="1" applyFont="1" applyBorder="1" applyAlignment="1">
      <alignment vertical="top"/>
    </xf>
    <xf numFmtId="0" fontId="5" fillId="5" borderId="0" xfId="0" applyFont="1" applyFill="1"/>
    <xf numFmtId="0" fontId="5" fillId="5" borderId="1" xfId="0" applyFont="1" applyFill="1" applyBorder="1" applyAlignment="1">
      <alignment vertical="top" wrapText="1"/>
    </xf>
    <xf numFmtId="49" fontId="5" fillId="5" borderId="1" xfId="0" applyNumberFormat="1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vertical="top"/>
    </xf>
    <xf numFmtId="43" fontId="5" fillId="5" borderId="1" xfId="2" applyFont="1" applyFill="1" applyBorder="1"/>
    <xf numFmtId="0" fontId="5" fillId="0" borderId="1" xfId="0" applyFont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top" wrapText="1"/>
    </xf>
    <xf numFmtId="0" fontId="5" fillId="6" borderId="0" xfId="0" applyFont="1" applyFill="1"/>
    <xf numFmtId="0" fontId="5" fillId="3" borderId="0" xfId="0" applyFont="1" applyFill="1"/>
    <xf numFmtId="165" fontId="5" fillId="0" borderId="11" xfId="0" applyNumberFormat="1" applyFont="1" applyBorder="1" applyAlignment="1" applyProtection="1">
      <alignment horizontal="lef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43" fontId="5" fillId="0" borderId="1" xfId="2" applyFont="1" applyBorder="1" applyAlignment="1"/>
    <xf numFmtId="0" fontId="9" fillId="7" borderId="1" xfId="0" applyFont="1" applyFill="1" applyBorder="1" applyAlignment="1">
      <alignment vertical="top" wrapText="1"/>
    </xf>
    <xf numFmtId="49" fontId="9" fillId="7" borderId="1" xfId="0" applyNumberFormat="1" applyFont="1" applyFill="1" applyBorder="1" applyAlignment="1">
      <alignment horizontal="left" vertical="top"/>
    </xf>
    <xf numFmtId="43" fontId="9" fillId="7" borderId="1" xfId="2" applyFont="1" applyFill="1" applyBorder="1" applyAlignment="1">
      <alignment horizontal="left"/>
    </xf>
    <xf numFmtId="0" fontId="9" fillId="7" borderId="1" xfId="0" applyFont="1" applyFill="1" applyBorder="1" applyAlignment="1">
      <alignment horizontal="left"/>
    </xf>
    <xf numFmtId="49" fontId="9" fillId="7" borderId="1" xfId="0" applyNumberFormat="1" applyFont="1" applyFill="1" applyBorder="1" applyAlignment="1">
      <alignment horizontal="center" vertical="top"/>
    </xf>
    <xf numFmtId="49" fontId="9" fillId="7" borderId="1" xfId="0" applyNumberFormat="1" applyFont="1" applyFill="1" applyBorder="1" applyAlignment="1">
      <alignment vertical="top"/>
    </xf>
    <xf numFmtId="43" fontId="9" fillId="7" borderId="1" xfId="0" applyNumberFormat="1" applyFont="1" applyFill="1" applyBorder="1"/>
    <xf numFmtId="0" fontId="9" fillId="7" borderId="1" xfId="0" applyFont="1" applyFill="1" applyBorder="1"/>
    <xf numFmtId="0" fontId="5" fillId="7" borderId="1" xfId="0" applyFont="1" applyFill="1" applyBorder="1" applyAlignment="1">
      <alignment vertical="top" wrapText="1"/>
    </xf>
    <xf numFmtId="43" fontId="9" fillId="7" borderId="1" xfId="2" applyFont="1" applyFill="1" applyBorder="1"/>
    <xf numFmtId="49" fontId="5" fillId="7" borderId="1" xfId="0" applyNumberFormat="1" applyFont="1" applyFill="1" applyBorder="1" applyAlignment="1">
      <alignment horizontal="center" vertical="top"/>
    </xf>
    <xf numFmtId="49" fontId="5" fillId="7" borderId="1" xfId="0" applyNumberFormat="1" applyFont="1" applyFill="1" applyBorder="1" applyAlignment="1">
      <alignment vertical="top"/>
    </xf>
    <xf numFmtId="0" fontId="5" fillId="7" borderId="1" xfId="0" applyFont="1" applyFill="1" applyBorder="1"/>
    <xf numFmtId="43" fontId="5" fillId="7" borderId="1" xfId="2" applyFont="1" applyFill="1" applyBorder="1"/>
    <xf numFmtId="0" fontId="14" fillId="0" borderId="1" xfId="0" applyFont="1" applyFill="1" applyBorder="1" applyAlignment="1">
      <alignment horizontal="left" vertical="top" wrapText="1"/>
    </xf>
    <xf numFmtId="0" fontId="9" fillId="7" borderId="2" xfId="0" applyFont="1" applyFill="1" applyBorder="1" applyAlignment="1">
      <alignment vertical="top" wrapText="1"/>
    </xf>
    <xf numFmtId="49" fontId="9" fillId="7" borderId="2" xfId="0" applyNumberFormat="1" applyFont="1" applyFill="1" applyBorder="1" applyAlignment="1">
      <alignment horizontal="center" vertical="top"/>
    </xf>
    <xf numFmtId="165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6" xfId="0" applyFont="1" applyFill="1" applyBorder="1"/>
    <xf numFmtId="0" fontId="5" fillId="0" borderId="2" xfId="0" applyFont="1" applyFill="1" applyBorder="1" applyAlignment="1">
      <alignment horizontal="center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0" fontId="9" fillId="7" borderId="0" xfId="0" applyFont="1" applyFill="1" applyAlignment="1">
      <alignment horizontal="left"/>
    </xf>
    <xf numFmtId="49" fontId="5" fillId="0" borderId="12" xfId="0" applyNumberFormat="1" applyFont="1" applyBorder="1" applyAlignment="1" applyProtection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49" fontId="5" fillId="0" borderId="5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left" wrapText="1"/>
    </xf>
    <xf numFmtId="43" fontId="5" fillId="0" borderId="1" xfId="2" applyFont="1" applyFill="1" applyBorder="1" applyAlignment="1"/>
    <xf numFmtId="0" fontId="5" fillId="0" borderId="6" xfId="0" applyFont="1" applyBorder="1" applyAlignment="1"/>
    <xf numFmtId="0" fontId="5" fillId="0" borderId="0" xfId="0" applyFont="1" applyAlignment="1"/>
    <xf numFmtId="0" fontId="5" fillId="0" borderId="1" xfId="0" applyFont="1" applyBorder="1" applyAlignment="1"/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5" fillId="8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3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vertical="top" wrapText="1"/>
    </xf>
    <xf numFmtId="0" fontId="9" fillId="7" borderId="1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vertical="top" wrapText="1"/>
    </xf>
    <xf numFmtId="0" fontId="5" fillId="8" borderId="2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8" borderId="5" xfId="0" applyFont="1" applyFill="1" applyBorder="1" applyAlignment="1">
      <alignment horizontal="left" vertical="top" wrapText="1"/>
    </xf>
    <xf numFmtId="0" fontId="5" fillId="8" borderId="2" xfId="0" applyFont="1" applyFill="1" applyBorder="1" applyAlignment="1">
      <alignment horizontal="left" vertical="top" wrapText="1"/>
    </xf>
    <xf numFmtId="0" fontId="2" fillId="5" borderId="0" xfId="0" applyFont="1" applyFill="1" applyAlignment="1">
      <alignment wrapText="1"/>
    </xf>
    <xf numFmtId="0" fontId="5" fillId="5" borderId="1" xfId="0" applyFont="1" applyFill="1" applyBorder="1" applyAlignment="1">
      <alignment wrapText="1"/>
    </xf>
    <xf numFmtId="0" fontId="4" fillId="5" borderId="0" xfId="0" applyFont="1" applyFill="1"/>
    <xf numFmtId="0" fontId="5" fillId="0" borderId="5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vertical="center" wrapText="1"/>
    </xf>
    <xf numFmtId="0" fontId="15" fillId="0" borderId="2" xfId="0" applyNumberFormat="1" applyFont="1" applyFill="1" applyBorder="1" applyAlignment="1">
      <alignment vertical="top" wrapText="1"/>
    </xf>
    <xf numFmtId="49" fontId="15" fillId="0" borderId="2" xfId="0" applyNumberFormat="1" applyFont="1" applyFill="1" applyBorder="1" applyAlignment="1">
      <alignment vertical="center" wrapText="1"/>
    </xf>
    <xf numFmtId="165" fontId="5" fillId="0" borderId="0" xfId="0" applyNumberFormat="1" applyFont="1" applyBorder="1" applyAlignment="1" applyProtection="1">
      <alignment horizontal="left" vertical="top" wrapText="1"/>
    </xf>
    <xf numFmtId="165" fontId="5" fillId="0" borderId="1" xfId="0" applyNumberFormat="1" applyFont="1" applyBorder="1" applyAlignment="1" applyProtection="1">
      <alignment horizontal="left" vertical="top" wrapText="1"/>
    </xf>
    <xf numFmtId="49" fontId="5" fillId="4" borderId="2" xfId="0" applyNumberFormat="1" applyFont="1" applyFill="1" applyBorder="1" applyAlignment="1">
      <alignment vertical="top"/>
    </xf>
    <xf numFmtId="0" fontId="5" fillId="6" borderId="5" xfId="0" applyFont="1" applyFill="1" applyBorder="1" applyAlignment="1">
      <alignment vertical="top" wrapText="1"/>
    </xf>
    <xf numFmtId="166" fontId="16" fillId="0" borderId="1" xfId="2" applyNumberFormat="1" applyFont="1" applyFill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 applyProtection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top" wrapText="1"/>
    </xf>
    <xf numFmtId="49" fontId="14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Border="1" applyAlignment="1" applyProtection="1">
      <alignment vertical="center" wrapText="1"/>
    </xf>
    <xf numFmtId="49" fontId="5" fillId="5" borderId="1" xfId="0" applyNumberFormat="1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5" borderId="1" xfId="0" applyNumberFormat="1" applyFont="1" applyFill="1" applyBorder="1" applyAlignment="1" applyProtection="1">
      <alignment horizontal="center" vertical="top" wrapText="1"/>
    </xf>
    <xf numFmtId="49" fontId="14" fillId="0" borderId="5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 applyProtection="1">
      <alignment horizontal="left" vertical="center" wrapText="1"/>
    </xf>
    <xf numFmtId="0" fontId="15" fillId="0" borderId="5" xfId="0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vertical="top" wrapText="1"/>
    </xf>
    <xf numFmtId="0" fontId="14" fillId="0" borderId="5" xfId="0" applyFont="1" applyFill="1" applyBorder="1" applyAlignment="1">
      <alignment horizontal="center" vertical="top" wrapText="1"/>
    </xf>
    <xf numFmtId="49" fontId="5" fillId="9" borderId="1" xfId="0" applyNumberFormat="1" applyFont="1" applyFill="1" applyBorder="1" applyAlignment="1">
      <alignment vertical="top"/>
    </xf>
    <xf numFmtId="43" fontId="5" fillId="9" borderId="1" xfId="2" applyFont="1" applyFill="1" applyBorder="1"/>
    <xf numFmtId="0" fontId="5" fillId="9" borderId="1" xfId="0" applyFont="1" applyFill="1" applyBorder="1"/>
    <xf numFmtId="43" fontId="9" fillId="9" borderId="1" xfId="2" applyFont="1" applyFill="1" applyBorder="1"/>
    <xf numFmtId="0" fontId="15" fillId="5" borderId="1" xfId="0" applyFont="1" applyFill="1" applyBorder="1" applyAlignment="1">
      <alignment horizontal="center" vertical="top" wrapText="1"/>
    </xf>
    <xf numFmtId="49" fontId="14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 applyProtection="1">
      <alignment vertical="top" wrapText="1"/>
    </xf>
    <xf numFmtId="0" fontId="15" fillId="5" borderId="10" xfId="0" applyFont="1" applyFill="1" applyBorder="1" applyAlignment="1">
      <alignment horizontal="center" vertical="top" wrapText="1"/>
    </xf>
    <xf numFmtId="49" fontId="14" fillId="5" borderId="10" xfId="0" applyNumberFormat="1" applyFont="1" applyFill="1" applyBorder="1" applyAlignment="1">
      <alignment horizontal="center" vertical="top" wrapText="1"/>
    </xf>
    <xf numFmtId="49" fontId="2" fillId="5" borderId="10" xfId="0" applyNumberFormat="1" applyFont="1" applyFill="1" applyBorder="1" applyAlignment="1" applyProtection="1">
      <alignment horizontal="center" vertical="top" wrapText="1"/>
    </xf>
    <xf numFmtId="0" fontId="15" fillId="5" borderId="5" xfId="0" applyFont="1" applyFill="1" applyBorder="1" applyAlignment="1">
      <alignment horizontal="center" vertical="top" wrapText="1"/>
    </xf>
    <xf numFmtId="49" fontId="14" fillId="5" borderId="5" xfId="0" applyNumberFormat="1" applyFont="1" applyFill="1" applyBorder="1" applyAlignment="1">
      <alignment horizontal="center" vertical="top" wrapText="1"/>
    </xf>
    <xf numFmtId="49" fontId="2" fillId="5" borderId="5" xfId="0" applyNumberFormat="1" applyFont="1" applyFill="1" applyBorder="1" applyAlignment="1" applyProtection="1">
      <alignment horizontal="center" vertical="top" wrapText="1"/>
    </xf>
    <xf numFmtId="164" fontId="9" fillId="0" borderId="0" xfId="0" applyNumberFormat="1" applyFont="1"/>
    <xf numFmtId="0" fontId="5" fillId="0" borderId="14" xfId="0" applyFont="1" applyBorder="1" applyAlignment="1">
      <alignment vertical="top" wrapText="1"/>
    </xf>
    <xf numFmtId="0" fontId="5" fillId="0" borderId="5" xfId="0" applyFont="1" applyBorder="1" applyAlignment="1">
      <alignment wrapText="1"/>
    </xf>
    <xf numFmtId="0" fontId="14" fillId="2" borderId="5" xfId="0" applyFont="1" applyFill="1" applyBorder="1" applyAlignment="1">
      <alignment horizontal="left" vertical="top" wrapText="1"/>
    </xf>
    <xf numFmtId="0" fontId="4" fillId="5" borderId="0" xfId="0" applyFont="1" applyFill="1" applyAlignment="1">
      <alignment vertical="center"/>
    </xf>
    <xf numFmtId="0" fontId="5" fillId="5" borderId="2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horizontal="left" vertical="top" wrapText="1"/>
    </xf>
    <xf numFmtId="165" fontId="10" fillId="10" borderId="12" xfId="0" applyNumberFormat="1" applyFont="1" applyFill="1" applyBorder="1" applyAlignment="1" applyProtection="1">
      <alignment horizontal="left" vertical="center" wrapText="1"/>
    </xf>
    <xf numFmtId="0" fontId="15" fillId="10" borderId="5" xfId="0" applyFont="1" applyFill="1" applyBorder="1" applyAlignment="1">
      <alignment vertical="top" wrapText="1"/>
    </xf>
    <xf numFmtId="0" fontId="15" fillId="10" borderId="2" xfId="0" applyNumberFormat="1" applyFont="1" applyFill="1" applyBorder="1" applyAlignment="1">
      <alignment vertical="top" wrapText="1"/>
    </xf>
    <xf numFmtId="0" fontId="15" fillId="10" borderId="10" xfId="0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vertical="top" wrapText="1"/>
    </xf>
    <xf numFmtId="0" fontId="2" fillId="10" borderId="1" xfId="0" applyFont="1" applyFill="1" applyBorder="1" applyAlignment="1">
      <alignment wrapText="1"/>
    </xf>
    <xf numFmtId="0" fontId="5" fillId="10" borderId="1" xfId="0" applyFont="1" applyFill="1" applyBorder="1" applyAlignment="1">
      <alignment wrapText="1"/>
    </xf>
    <xf numFmtId="0" fontId="5" fillId="0" borderId="10" xfId="0" applyFont="1" applyBorder="1" applyAlignment="1">
      <alignment horizontal="center" vertical="top" wrapText="1"/>
    </xf>
    <xf numFmtId="0" fontId="14" fillId="11" borderId="3" xfId="0" applyFont="1" applyFill="1" applyBorder="1" applyAlignment="1">
      <alignment horizontal="left" vertical="top" wrapText="1"/>
    </xf>
    <xf numFmtId="0" fontId="14" fillId="11" borderId="6" xfId="0" applyFont="1" applyFill="1" applyBorder="1" applyAlignment="1">
      <alignment horizontal="left" vertical="top" wrapText="1"/>
    </xf>
    <xf numFmtId="0" fontId="14" fillId="11" borderId="2" xfId="0" applyFont="1" applyFill="1" applyBorder="1" applyAlignment="1">
      <alignment vertical="top" wrapText="1"/>
    </xf>
    <xf numFmtId="0" fontId="14" fillId="11" borderId="5" xfId="0" applyFont="1" applyFill="1" applyBorder="1" applyAlignment="1">
      <alignment horizontal="center" vertical="top" wrapText="1"/>
    </xf>
    <xf numFmtId="49" fontId="14" fillId="11" borderId="5" xfId="0" applyNumberFormat="1" applyFont="1" applyFill="1" applyBorder="1" applyAlignment="1">
      <alignment horizontal="center" vertical="top" wrapText="1"/>
    </xf>
    <xf numFmtId="43" fontId="5" fillId="11" borderId="1" xfId="2" applyFont="1" applyFill="1" applyBorder="1"/>
    <xf numFmtId="0" fontId="5" fillId="11" borderId="1" xfId="0" applyFont="1" applyFill="1" applyBorder="1"/>
    <xf numFmtId="164" fontId="9" fillId="4" borderId="0" xfId="0" applyNumberFormat="1" applyFont="1" applyFill="1"/>
    <xf numFmtId="164" fontId="5" fillId="0" borderId="0" xfId="0" applyNumberFormat="1" applyFont="1"/>
    <xf numFmtId="0" fontId="5" fillId="5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0" xfId="0" applyFont="1" applyBorder="1" applyAlignment="1">
      <alignment horizontal="left" vertical="top" wrapText="1"/>
    </xf>
    <xf numFmtId="4" fontId="9" fillId="0" borderId="0" xfId="0" applyNumberFormat="1" applyFont="1"/>
    <xf numFmtId="0" fontId="14" fillId="9" borderId="3" xfId="0" applyFont="1" applyFill="1" applyBorder="1" applyAlignment="1">
      <alignment horizontal="left" vertical="top" wrapText="1"/>
    </xf>
    <xf numFmtId="0" fontId="14" fillId="9" borderId="6" xfId="0" applyFont="1" applyFill="1" applyBorder="1" applyAlignment="1">
      <alignment horizontal="left" vertical="top" wrapText="1"/>
    </xf>
    <xf numFmtId="0" fontId="14" fillId="5" borderId="5" xfId="0" applyFont="1" applyFill="1" applyBorder="1" applyAlignment="1">
      <alignment horizontal="center" vertical="center" wrapText="1"/>
    </xf>
    <xf numFmtId="49" fontId="14" fillId="5" borderId="5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vertical="top" wrapText="1"/>
    </xf>
    <xf numFmtId="0" fontId="5" fillId="12" borderId="2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11" fillId="0" borderId="1" xfId="0" applyFont="1" applyBorder="1"/>
    <xf numFmtId="0" fontId="5" fillId="8" borderId="2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top" wrapText="1"/>
    </xf>
    <xf numFmtId="0" fontId="15" fillId="10" borderId="1" xfId="0" applyFont="1" applyFill="1" applyBorder="1" applyAlignment="1">
      <alignment vertical="top" wrapText="1"/>
    </xf>
    <xf numFmtId="0" fontId="12" fillId="0" borderId="0" xfId="0" applyFont="1"/>
    <xf numFmtId="0" fontId="3" fillId="0" borderId="0" xfId="0" applyFont="1"/>
    <xf numFmtId="0" fontId="5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wrapText="1"/>
    </xf>
    <xf numFmtId="49" fontId="5" fillId="0" borderId="15" xfId="0" applyNumberFormat="1" applyFont="1" applyBorder="1" applyAlignment="1" applyProtection="1">
      <alignment horizontal="left" vertical="center" wrapText="1"/>
    </xf>
    <xf numFmtId="0" fontId="5" fillId="0" borderId="5" xfId="0" applyFont="1" applyBorder="1"/>
    <xf numFmtId="43" fontId="9" fillId="7" borderId="2" xfId="2" applyFont="1" applyFill="1" applyBorder="1"/>
    <xf numFmtId="0" fontId="9" fillId="7" borderId="2" xfId="0" applyFont="1" applyFill="1" applyBorder="1"/>
    <xf numFmtId="0" fontId="5" fillId="0" borderId="0" xfId="0" applyFont="1" applyAlignment="1">
      <alignment wrapText="1"/>
    </xf>
    <xf numFmtId="0" fontId="5" fillId="0" borderId="0" xfId="0" applyNumberFormat="1" applyFont="1"/>
    <xf numFmtId="4" fontId="5" fillId="0" borderId="5" xfId="0" applyNumberFormat="1" applyFont="1" applyFill="1" applyBorder="1" applyAlignment="1" applyProtection="1">
      <alignment horizontal="right" wrapText="1"/>
    </xf>
    <xf numFmtId="4" fontId="5" fillId="0" borderId="1" xfId="0" applyNumberFormat="1" applyFont="1" applyFill="1" applyBorder="1" applyAlignment="1" applyProtection="1">
      <alignment horizontal="right" wrapText="1"/>
    </xf>
    <xf numFmtId="168" fontId="6" fillId="4" borderId="0" xfId="2" applyNumberFormat="1" applyFont="1" applyFill="1"/>
    <xf numFmtId="43" fontId="5" fillId="0" borderId="0" xfId="0" applyNumberFormat="1" applyFont="1"/>
    <xf numFmtId="43" fontId="9" fillId="0" borderId="0" xfId="0" applyNumberFormat="1" applyFont="1"/>
    <xf numFmtId="43" fontId="0" fillId="4" borderId="0" xfId="0" applyNumberFormat="1" applyFill="1"/>
    <xf numFmtId="43" fontId="9" fillId="0" borderId="0" xfId="0" applyNumberFormat="1" applyFont="1" applyAlignment="1">
      <alignment horizontal="left"/>
    </xf>
    <xf numFmtId="43" fontId="9" fillId="4" borderId="0" xfId="0" applyNumberFormat="1" applyFont="1" applyFill="1"/>
    <xf numFmtId="49" fontId="3" fillId="5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>
      <alignment vertical="top"/>
    </xf>
    <xf numFmtId="49" fontId="3" fillId="5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9" fontId="5" fillId="0" borderId="0" xfId="1" applyFont="1"/>
    <xf numFmtId="49" fontId="5" fillId="5" borderId="1" xfId="0" applyNumberFormat="1" applyFont="1" applyFill="1" applyBorder="1" applyAlignment="1" applyProtection="1">
      <alignment vertical="center"/>
    </xf>
    <xf numFmtId="49" fontId="5" fillId="0" borderId="1" xfId="0" applyNumberFormat="1" applyFont="1" applyFill="1" applyBorder="1" applyAlignment="1" applyProtection="1">
      <alignment vertical="center"/>
    </xf>
    <xf numFmtId="0" fontId="5" fillId="0" borderId="1" xfId="0" applyNumberFormat="1" applyFont="1" applyBorder="1" applyAlignment="1">
      <alignment wrapText="1"/>
    </xf>
    <xf numFmtId="0" fontId="14" fillId="5" borderId="2" xfId="0" applyFont="1" applyFill="1" applyBorder="1" applyAlignment="1">
      <alignment vertical="top" wrapText="1"/>
    </xf>
    <xf numFmtId="0" fontId="5" fillId="0" borderId="2" xfId="0" applyNumberFormat="1" applyFont="1" applyBorder="1" applyAlignment="1">
      <alignment wrapText="1"/>
    </xf>
    <xf numFmtId="167" fontId="5" fillId="0" borderId="1" xfId="0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/>
    </xf>
    <xf numFmtId="49" fontId="5" fillId="0" borderId="5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0" fontId="5" fillId="0" borderId="10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 applyProtection="1">
      <alignment vertical="center" wrapText="1"/>
    </xf>
    <xf numFmtId="0" fontId="5" fillId="0" borderId="16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vertical="top"/>
    </xf>
    <xf numFmtId="49" fontId="3" fillId="0" borderId="6" xfId="0" applyNumberFormat="1" applyFont="1" applyFill="1" applyBorder="1" applyAlignment="1">
      <alignment vertical="top"/>
    </xf>
    <xf numFmtId="0" fontId="5" fillId="0" borderId="3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 applyProtection="1">
      <alignment vertical="top" wrapText="1"/>
    </xf>
    <xf numFmtId="0" fontId="15" fillId="0" borderId="10" xfId="0" applyFont="1" applyFill="1" applyBorder="1" applyAlignment="1">
      <alignment horizontal="center" vertical="top" wrapText="1"/>
    </xf>
    <xf numFmtId="49" fontId="14" fillId="0" borderId="10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 applyProtection="1">
      <alignment horizontal="center" vertical="top" wrapText="1"/>
    </xf>
    <xf numFmtId="43" fontId="17" fillId="0" borderId="1" xfId="2" applyFont="1" applyFill="1" applyBorder="1"/>
    <xf numFmtId="0" fontId="15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167" fontId="5" fillId="0" borderId="2" xfId="0" applyNumberFormat="1" applyFont="1" applyFill="1" applyBorder="1" applyAlignment="1" applyProtection="1">
      <alignment vertical="center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wrapText="1"/>
    </xf>
    <xf numFmtId="43" fontId="5" fillId="0" borderId="5" xfId="2" applyFont="1" applyFill="1" applyBorder="1"/>
    <xf numFmtId="4" fontId="0" fillId="0" borderId="0" xfId="0" applyNumberFormat="1" applyFill="1"/>
    <xf numFmtId="43" fontId="5" fillId="0" borderId="1" xfId="2" applyFont="1" applyFill="1" applyBorder="1" applyAlignment="1">
      <alignment horizontal="center" wrapText="1"/>
    </xf>
    <xf numFmtId="166" fontId="16" fillId="0" borderId="1" xfId="2" applyNumberFormat="1" applyFont="1" applyFill="1" applyBorder="1" applyAlignment="1">
      <alignment horizontal="center" vertical="center" wrapText="1"/>
    </xf>
    <xf numFmtId="166" fontId="16" fillId="0" borderId="1" xfId="2" applyNumberFormat="1" applyFont="1" applyFill="1" applyBorder="1" applyAlignment="1">
      <alignment wrapText="1"/>
    </xf>
    <xf numFmtId="166" fontId="16" fillId="0" borderId="1" xfId="2" applyNumberFormat="1" applyFont="1" applyFill="1" applyBorder="1" applyAlignment="1">
      <alignment horizontal="center" wrapText="1"/>
    </xf>
    <xf numFmtId="43" fontId="5" fillId="0" borderId="1" xfId="2" applyFont="1" applyFill="1" applyBorder="1" applyAlignment="1">
      <alignment horizontal="right"/>
    </xf>
    <xf numFmtId="166" fontId="16" fillId="0" borderId="1" xfId="2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wrapText="1"/>
    </xf>
    <xf numFmtId="0" fontId="14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vertical="top" wrapText="1"/>
    </xf>
    <xf numFmtId="0" fontId="15" fillId="0" borderId="1" xfId="0" applyFont="1" applyBorder="1" applyAlignment="1">
      <alignment wrapText="1"/>
    </xf>
    <xf numFmtId="0" fontId="5" fillId="5" borderId="5" xfId="0" applyFont="1" applyFill="1" applyBorder="1" applyAlignment="1">
      <alignment vertical="top" wrapText="1"/>
    </xf>
    <xf numFmtId="0" fontId="0" fillId="13" borderId="0" xfId="0" applyFill="1"/>
    <xf numFmtId="0" fontId="5" fillId="13" borderId="1" xfId="0" applyFont="1" applyFill="1" applyBorder="1" applyAlignment="1">
      <alignment horizontal="center" vertical="center" wrapText="1"/>
    </xf>
    <xf numFmtId="43" fontId="9" fillId="13" borderId="1" xfId="2" applyFont="1" applyFill="1" applyBorder="1"/>
    <xf numFmtId="43" fontId="5" fillId="13" borderId="1" xfId="2" applyFont="1" applyFill="1" applyBorder="1"/>
    <xf numFmtId="4" fontId="13" fillId="13" borderId="1" xfId="0" applyNumberFormat="1" applyFont="1" applyFill="1" applyBorder="1" applyAlignment="1">
      <alignment vertical="center"/>
    </xf>
    <xf numFmtId="43" fontId="17" fillId="13" borderId="1" xfId="2" applyFont="1" applyFill="1" applyBorder="1"/>
    <xf numFmtId="43" fontId="5" fillId="13" borderId="5" xfId="2" applyFont="1" applyFill="1" applyBorder="1"/>
    <xf numFmtId="4" fontId="0" fillId="13" borderId="1" xfId="0" applyNumberFormat="1" applyFill="1" applyBorder="1"/>
    <xf numFmtId="4" fontId="0" fillId="13" borderId="0" xfId="0" applyNumberFormat="1" applyFill="1"/>
    <xf numFmtId="43" fontId="5" fillId="13" borderId="1" xfId="2" applyFont="1" applyFill="1" applyBorder="1" applyAlignment="1"/>
    <xf numFmtId="43" fontId="5" fillId="13" borderId="1" xfId="2" applyFont="1" applyFill="1" applyBorder="1" applyAlignment="1">
      <alignment horizontal="right"/>
    </xf>
    <xf numFmtId="0" fontId="12" fillId="13" borderId="0" xfId="0" applyFont="1" applyFill="1"/>
    <xf numFmtId="0" fontId="3" fillId="13" borderId="0" xfId="0" applyFont="1" applyFill="1" applyAlignment="1">
      <alignment horizontal="center" vertical="center"/>
    </xf>
    <xf numFmtId="43" fontId="9" fillId="11" borderId="1" xfId="2" applyFont="1" applyFill="1" applyBorder="1"/>
    <xf numFmtId="43" fontId="9" fillId="11" borderId="1" xfId="2" applyFont="1" applyFill="1" applyBorder="1" applyAlignment="1">
      <alignment horizontal="left"/>
    </xf>
    <xf numFmtId="43" fontId="9" fillId="11" borderId="1" xfId="0" applyNumberFormat="1" applyFont="1" applyFill="1" applyBorder="1"/>
    <xf numFmtId="43" fontId="5" fillId="13" borderId="1" xfId="2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top" wrapText="1"/>
    </xf>
    <xf numFmtId="167" fontId="5" fillId="5" borderId="2" xfId="0" applyNumberFormat="1" applyFont="1" applyFill="1" applyBorder="1" applyAlignment="1" applyProtection="1">
      <alignment vertical="center" wrapText="1"/>
    </xf>
    <xf numFmtId="43" fontId="9" fillId="11" borderId="2" xfId="2" applyFont="1" applyFill="1" applyBorder="1"/>
    <xf numFmtId="0" fontId="18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top" wrapText="1"/>
    </xf>
    <xf numFmtId="0" fontId="15" fillId="10" borderId="2" xfId="0" applyFont="1" applyFill="1" applyBorder="1" applyAlignment="1">
      <alignment vertical="top" wrapText="1"/>
    </xf>
    <xf numFmtId="0" fontId="0" fillId="14" borderId="0" xfId="0" applyFill="1"/>
    <xf numFmtId="0" fontId="5" fillId="14" borderId="1" xfId="0" applyFont="1" applyFill="1" applyBorder="1" applyAlignment="1">
      <alignment horizontal="center" vertical="center" wrapText="1"/>
    </xf>
    <xf numFmtId="43" fontId="9" fillId="14" borderId="1" xfId="2" applyFont="1" applyFill="1" applyBorder="1"/>
    <xf numFmtId="43" fontId="5" fillId="14" borderId="1" xfId="2" applyFont="1" applyFill="1" applyBorder="1"/>
    <xf numFmtId="43" fontId="5" fillId="14" borderId="5" xfId="2" applyFont="1" applyFill="1" applyBorder="1"/>
    <xf numFmtId="43" fontId="5" fillId="14" borderId="1" xfId="2" applyFont="1" applyFill="1" applyBorder="1" applyAlignment="1"/>
    <xf numFmtId="0" fontId="9" fillId="10" borderId="1" xfId="0" applyFont="1" applyFill="1" applyBorder="1" applyAlignment="1">
      <alignment horizontal="left" vertical="top" wrapText="1"/>
    </xf>
    <xf numFmtId="49" fontId="9" fillId="10" borderId="1" xfId="0" applyNumberFormat="1" applyFont="1" applyFill="1" applyBorder="1" applyAlignment="1">
      <alignment horizontal="center" vertical="top"/>
    </xf>
    <xf numFmtId="49" fontId="9" fillId="10" borderId="1" xfId="0" applyNumberFormat="1" applyFont="1" applyFill="1" applyBorder="1" applyAlignment="1">
      <alignment vertical="top"/>
    </xf>
    <xf numFmtId="43" fontId="9" fillId="10" borderId="1" xfId="0" applyNumberFormat="1" applyFont="1" applyFill="1" applyBorder="1"/>
    <xf numFmtId="0" fontId="9" fillId="10" borderId="1" xfId="0" applyFont="1" applyFill="1" applyBorder="1"/>
    <xf numFmtId="0" fontId="5" fillId="10" borderId="1" xfId="0" applyFont="1" applyFill="1" applyBorder="1" applyAlignment="1">
      <alignment horizontal="left" vertical="top" wrapText="1"/>
    </xf>
    <xf numFmtId="43" fontId="9" fillId="10" borderId="1" xfId="2" applyFont="1" applyFill="1" applyBorder="1"/>
    <xf numFmtId="49" fontId="5" fillId="10" borderId="1" xfId="0" applyNumberFormat="1" applyFont="1" applyFill="1" applyBorder="1" applyAlignment="1">
      <alignment horizontal="center" vertical="top"/>
    </xf>
    <xf numFmtId="49" fontId="5" fillId="10" borderId="1" xfId="0" applyNumberFormat="1" applyFont="1" applyFill="1" applyBorder="1" applyAlignment="1">
      <alignment vertical="top"/>
    </xf>
    <xf numFmtId="0" fontId="5" fillId="10" borderId="1" xfId="0" applyFont="1" applyFill="1" applyBorder="1"/>
    <xf numFmtId="0" fontId="14" fillId="10" borderId="5" xfId="0" applyFont="1" applyFill="1" applyBorder="1" applyAlignment="1">
      <alignment horizontal="center" vertical="top" wrapText="1"/>
    </xf>
    <xf numFmtId="49" fontId="14" fillId="10" borderId="5" xfId="0" applyNumberFormat="1" applyFont="1" applyFill="1" applyBorder="1" applyAlignment="1">
      <alignment horizontal="center" vertical="top" wrapText="1"/>
    </xf>
    <xf numFmtId="43" fontId="5" fillId="10" borderId="1" xfId="2" applyFont="1" applyFill="1" applyBorder="1"/>
    <xf numFmtId="0" fontId="9" fillId="9" borderId="1" xfId="0" applyFont="1" applyFill="1" applyBorder="1" applyAlignment="1">
      <alignment horizontal="left" vertical="top" wrapText="1"/>
    </xf>
    <xf numFmtId="49" fontId="9" fillId="9" borderId="1" xfId="0" applyNumberFormat="1" applyFont="1" applyFill="1" applyBorder="1" applyAlignment="1">
      <alignment horizontal="left" vertical="top"/>
    </xf>
    <xf numFmtId="43" fontId="9" fillId="9" borderId="1" xfId="0" applyNumberFormat="1" applyFont="1" applyFill="1" applyBorder="1" applyAlignment="1">
      <alignment horizontal="left"/>
    </xf>
    <xf numFmtId="0" fontId="9" fillId="9" borderId="1" xfId="0" applyFont="1" applyFill="1" applyBorder="1" applyAlignment="1">
      <alignment horizontal="left"/>
    </xf>
    <xf numFmtId="49" fontId="9" fillId="9" borderId="1" xfId="0" applyNumberFormat="1" applyFont="1" applyFill="1" applyBorder="1" applyAlignment="1">
      <alignment horizontal="center" vertical="top"/>
    </xf>
    <xf numFmtId="0" fontId="9" fillId="9" borderId="1" xfId="0" applyFont="1" applyFill="1" applyBorder="1"/>
    <xf numFmtId="49" fontId="9" fillId="9" borderId="1" xfId="0" applyNumberFormat="1" applyFont="1" applyFill="1" applyBorder="1" applyAlignment="1">
      <alignment vertical="top"/>
    </xf>
    <xf numFmtId="43" fontId="9" fillId="9" borderId="1" xfId="2" applyFont="1" applyFill="1" applyBorder="1" applyAlignment="1">
      <alignment horizontal="left"/>
    </xf>
    <xf numFmtId="49" fontId="5" fillId="9" borderId="2" xfId="0" applyNumberFormat="1" applyFont="1" applyFill="1" applyBorder="1" applyAlignment="1">
      <alignment horizontal="center" vertical="top"/>
    </xf>
    <xf numFmtId="49" fontId="5" fillId="9" borderId="1" xfId="0" applyNumberFormat="1" applyFont="1" applyFill="1" applyBorder="1" applyAlignment="1">
      <alignment horizontal="center" vertical="top"/>
    </xf>
    <xf numFmtId="43" fontId="9" fillId="9" borderId="1" xfId="0" applyNumberFormat="1" applyFont="1" applyFill="1" applyBorder="1"/>
    <xf numFmtId="43" fontId="5" fillId="9" borderId="1" xfId="0" applyNumberFormat="1" applyFont="1" applyFill="1" applyBorder="1"/>
    <xf numFmtId="49" fontId="9" fillId="9" borderId="2" xfId="0" applyNumberFormat="1" applyFont="1" applyFill="1" applyBorder="1" applyAlignment="1">
      <alignment horizontal="center" vertical="top"/>
    </xf>
    <xf numFmtId="0" fontId="9" fillId="9" borderId="2" xfId="0" applyFont="1" applyFill="1" applyBorder="1" applyAlignment="1">
      <alignment horizontal="left" vertical="top" wrapText="1"/>
    </xf>
    <xf numFmtId="0" fontId="5" fillId="9" borderId="6" xfId="0" applyFont="1" applyFill="1" applyBorder="1"/>
    <xf numFmtId="49" fontId="5" fillId="5" borderId="0" xfId="0" applyNumberFormat="1" applyFont="1" applyFill="1" applyBorder="1" applyAlignment="1" applyProtection="1">
      <alignment vertical="center"/>
    </xf>
    <xf numFmtId="2" fontId="9" fillId="13" borderId="1" xfId="0" applyNumberFormat="1" applyFont="1" applyFill="1" applyBorder="1"/>
    <xf numFmtId="0" fontId="9" fillId="13" borderId="1" xfId="0" applyFont="1" applyFill="1" applyBorder="1"/>
    <xf numFmtId="0" fontId="5" fillId="13" borderId="1" xfId="0" applyFont="1" applyFill="1" applyBorder="1"/>
    <xf numFmtId="2" fontId="5" fillId="13" borderId="1" xfId="0" applyNumberFormat="1" applyFont="1" applyFill="1" applyBorder="1"/>
    <xf numFmtId="0" fontId="5" fillId="0" borderId="2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/>
    </xf>
    <xf numFmtId="4" fontId="0" fillId="0" borderId="1" xfId="0" applyNumberFormat="1" applyFill="1" applyBorder="1"/>
    <xf numFmtId="43" fontId="20" fillId="13" borderId="1" xfId="2" applyFont="1" applyFill="1" applyBorder="1"/>
    <xf numFmtId="0" fontId="0" fillId="14" borderId="1" xfId="0" applyFill="1" applyBorder="1"/>
    <xf numFmtId="2" fontId="9" fillId="14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4" fillId="0" borderId="0" xfId="0" applyFont="1" applyAlignment="1">
      <alignment horizontal="center" vertical="center"/>
    </xf>
    <xf numFmtId="49" fontId="9" fillId="0" borderId="1" xfId="0" applyNumberFormat="1" applyFont="1" applyBorder="1" applyAlignment="1">
      <alignment horizontal="righ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9" fillId="7" borderId="3" xfId="0" applyFont="1" applyFill="1" applyBorder="1" applyAlignment="1">
      <alignment horizontal="left" vertical="top" wrapText="1"/>
    </xf>
    <xf numFmtId="0" fontId="9" fillId="7" borderId="6" xfId="0" applyFont="1" applyFill="1" applyBorder="1" applyAlignment="1">
      <alignment horizontal="left" vertical="top" wrapText="1"/>
    </xf>
    <xf numFmtId="0" fontId="9" fillId="7" borderId="14" xfId="0" applyFont="1" applyFill="1" applyBorder="1" applyAlignment="1">
      <alignment horizontal="left" vertical="top" wrapText="1"/>
    </xf>
    <xf numFmtId="0" fontId="9" fillId="7" borderId="8" xfId="0" applyFont="1" applyFill="1" applyBorder="1" applyAlignment="1">
      <alignment horizontal="left" vertical="top" wrapText="1"/>
    </xf>
    <xf numFmtId="0" fontId="9" fillId="7" borderId="19" xfId="0" applyFont="1" applyFill="1" applyBorder="1" applyAlignment="1">
      <alignment horizontal="left" vertical="top" wrapText="1"/>
    </xf>
    <xf numFmtId="0" fontId="9" fillId="7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9" fillId="4" borderId="5" xfId="0" applyFont="1" applyFill="1" applyBorder="1" applyAlignment="1">
      <alignment vertical="top" wrapText="1"/>
    </xf>
    <xf numFmtId="0" fontId="9" fillId="4" borderId="10" xfId="0" applyFont="1" applyFill="1" applyBorder="1" applyAlignment="1">
      <alignment vertical="top" wrapText="1"/>
    </xf>
    <xf numFmtId="0" fontId="9" fillId="4" borderId="2" xfId="0" applyFont="1" applyFill="1" applyBorder="1" applyAlignment="1">
      <alignment vertical="top" wrapText="1"/>
    </xf>
    <xf numFmtId="49" fontId="5" fillId="0" borderId="5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0" fontId="19" fillId="7" borderId="4" xfId="0" applyFont="1" applyFill="1" applyBorder="1" applyAlignment="1">
      <alignment horizontal="left" vertical="top" wrapText="1"/>
    </xf>
    <xf numFmtId="0" fontId="19" fillId="7" borderId="14" xfId="0" applyFont="1" applyFill="1" applyBorder="1" applyAlignment="1">
      <alignment horizontal="left" vertical="top" wrapText="1"/>
    </xf>
    <xf numFmtId="0" fontId="19" fillId="7" borderId="16" xfId="0" applyFont="1" applyFill="1" applyBorder="1" applyAlignment="1">
      <alignment horizontal="left" vertical="top" wrapText="1"/>
    </xf>
    <xf numFmtId="0" fontId="19" fillId="7" borderId="20" xfId="0" applyFont="1" applyFill="1" applyBorder="1" applyAlignment="1">
      <alignment horizontal="left" vertical="top" wrapText="1"/>
    </xf>
    <xf numFmtId="0" fontId="19" fillId="7" borderId="8" xfId="0" applyFont="1" applyFill="1" applyBorder="1" applyAlignment="1">
      <alignment horizontal="left" vertical="top" wrapText="1"/>
    </xf>
    <xf numFmtId="0" fontId="19" fillId="7" borderId="19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9" fillId="4" borderId="3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19" fillId="9" borderId="3" xfId="0" applyFont="1" applyFill="1" applyBorder="1" applyAlignment="1">
      <alignment horizontal="left" vertical="top" wrapText="1"/>
    </xf>
    <xf numFmtId="0" fontId="19" fillId="9" borderId="6" xfId="0" applyFont="1" applyFill="1" applyBorder="1" applyAlignment="1">
      <alignment horizontal="left" vertical="top" wrapText="1"/>
    </xf>
    <xf numFmtId="0" fontId="19" fillId="7" borderId="3" xfId="0" applyFont="1" applyFill="1" applyBorder="1" applyAlignment="1">
      <alignment horizontal="left" vertical="top" wrapText="1"/>
    </xf>
    <xf numFmtId="0" fontId="19" fillId="7" borderId="6" xfId="0" applyFont="1" applyFill="1" applyBorder="1" applyAlignment="1">
      <alignment horizontal="left" vertical="top" wrapText="1"/>
    </xf>
    <xf numFmtId="0" fontId="19" fillId="7" borderId="3" xfId="0" applyFont="1" applyFill="1" applyBorder="1" applyAlignment="1">
      <alignment horizontal="left" wrapText="1"/>
    </xf>
    <xf numFmtId="0" fontId="19" fillId="7" borderId="6" xfId="0" applyFont="1" applyFill="1" applyBorder="1" applyAlignment="1">
      <alignment horizontal="left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left" vertical="top" wrapText="1"/>
    </xf>
    <xf numFmtId="0" fontId="5" fillId="10" borderId="2" xfId="0" applyFont="1" applyFill="1" applyBorder="1" applyAlignment="1">
      <alignment horizontal="left" vertical="top" wrapText="1"/>
    </xf>
    <xf numFmtId="0" fontId="9" fillId="7" borderId="1" xfId="0" applyFont="1" applyFill="1" applyBorder="1" applyAlignment="1">
      <alignment horizontal="left" vertical="top" wrapText="1"/>
    </xf>
    <xf numFmtId="165" fontId="5" fillId="0" borderId="17" xfId="0" applyNumberFormat="1" applyFont="1" applyFill="1" applyBorder="1" applyAlignment="1" applyProtection="1">
      <alignment horizontal="left" vertical="center" wrapText="1"/>
    </xf>
    <xf numFmtId="165" fontId="5" fillId="0" borderId="18" xfId="0" applyNumberFormat="1" applyFont="1" applyFill="1" applyBorder="1" applyAlignment="1" applyProtection="1">
      <alignment horizontal="left" vertical="center" wrapText="1"/>
    </xf>
    <xf numFmtId="0" fontId="9" fillId="4" borderId="8" xfId="0" applyFont="1" applyFill="1" applyBorder="1" applyAlignment="1">
      <alignment vertical="top" wrapText="1"/>
    </xf>
    <xf numFmtId="0" fontId="5" fillId="0" borderId="5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10" borderId="5" xfId="0" applyFont="1" applyFill="1" applyBorder="1" applyAlignment="1">
      <alignment horizontal="center" vertical="top" wrapText="1"/>
    </xf>
    <xf numFmtId="0" fontId="5" fillId="1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5" fillId="5" borderId="5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top" wrapText="1"/>
    </xf>
    <xf numFmtId="0" fontId="9" fillId="9" borderId="4" xfId="0" applyFont="1" applyFill="1" applyBorder="1" applyAlignment="1">
      <alignment horizontal="left" vertical="top" wrapText="1"/>
    </xf>
    <xf numFmtId="0" fontId="9" fillId="9" borderId="14" xfId="0" applyFont="1" applyFill="1" applyBorder="1" applyAlignment="1">
      <alignment horizontal="left" vertical="top" wrapText="1"/>
    </xf>
    <xf numFmtId="0" fontId="9" fillId="9" borderId="16" xfId="0" applyFont="1" applyFill="1" applyBorder="1" applyAlignment="1">
      <alignment horizontal="left" vertical="top" wrapText="1"/>
    </xf>
    <xf numFmtId="0" fontId="9" fillId="9" borderId="20" xfId="0" applyFont="1" applyFill="1" applyBorder="1" applyAlignment="1">
      <alignment horizontal="left" vertical="top" wrapText="1"/>
    </xf>
    <xf numFmtId="0" fontId="9" fillId="9" borderId="8" xfId="0" applyFont="1" applyFill="1" applyBorder="1" applyAlignment="1">
      <alignment horizontal="left" vertical="top" wrapText="1"/>
    </xf>
    <xf numFmtId="0" fontId="9" fillId="9" borderId="19" xfId="0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5" fillId="14" borderId="1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left" vertical="top" wrapText="1"/>
    </xf>
    <xf numFmtId="0" fontId="9" fillId="10" borderId="6" xfId="0" applyFont="1" applyFill="1" applyBorder="1" applyAlignment="1">
      <alignment horizontal="left" vertical="top" wrapText="1"/>
    </xf>
    <xf numFmtId="0" fontId="19" fillId="10" borderId="3" xfId="0" applyFont="1" applyFill="1" applyBorder="1" applyAlignment="1">
      <alignment horizontal="left" vertical="top" wrapText="1"/>
    </xf>
    <xf numFmtId="0" fontId="19" fillId="10" borderId="6" xfId="0" applyFont="1" applyFill="1" applyBorder="1" applyAlignment="1">
      <alignment horizontal="left" vertical="top" wrapText="1"/>
    </xf>
    <xf numFmtId="0" fontId="19" fillId="10" borderId="3" xfId="0" applyFont="1" applyFill="1" applyBorder="1" applyAlignment="1">
      <alignment horizontal="left" wrapText="1"/>
    </xf>
    <xf numFmtId="0" fontId="19" fillId="10" borderId="6" xfId="0" applyFont="1" applyFill="1" applyBorder="1" applyAlignment="1">
      <alignment horizontal="left" wrapText="1"/>
    </xf>
    <xf numFmtId="0" fontId="19" fillId="10" borderId="4" xfId="0" applyFont="1" applyFill="1" applyBorder="1" applyAlignment="1">
      <alignment horizontal="left" vertical="top" wrapText="1"/>
    </xf>
    <xf numFmtId="0" fontId="19" fillId="10" borderId="14" xfId="0" applyFont="1" applyFill="1" applyBorder="1" applyAlignment="1">
      <alignment horizontal="left" vertical="top" wrapText="1"/>
    </xf>
    <xf numFmtId="0" fontId="19" fillId="10" borderId="16" xfId="0" applyFont="1" applyFill="1" applyBorder="1" applyAlignment="1">
      <alignment horizontal="left" vertical="top" wrapText="1"/>
    </xf>
    <xf numFmtId="0" fontId="19" fillId="10" borderId="20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5" fillId="6" borderId="5" xfId="0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9" fillId="3" borderId="20" xfId="0" applyFont="1" applyFill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9" fillId="9" borderId="3" xfId="0" applyFont="1" applyFill="1" applyBorder="1" applyAlignment="1">
      <alignment horizontal="left" vertical="top" wrapText="1"/>
    </xf>
    <xf numFmtId="0" fontId="9" fillId="9" borderId="6" xfId="0" applyFont="1" applyFill="1" applyBorder="1" applyAlignment="1">
      <alignment horizontal="left" vertical="top" wrapText="1"/>
    </xf>
    <xf numFmtId="0" fontId="5" fillId="8" borderId="5" xfId="0" applyFont="1" applyFill="1" applyBorder="1" applyAlignment="1">
      <alignment horizontal="left" vertical="top" wrapText="1"/>
    </xf>
    <xf numFmtId="0" fontId="5" fillId="8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165" fontId="5" fillId="0" borderId="5" xfId="0" applyNumberFormat="1" applyFont="1" applyBorder="1" applyAlignment="1" applyProtection="1">
      <alignment horizontal="left" vertical="top" wrapText="1"/>
    </xf>
    <xf numFmtId="165" fontId="5" fillId="0" borderId="2" xfId="0" applyNumberFormat="1" applyFont="1" applyBorder="1" applyAlignment="1" applyProtection="1">
      <alignment horizontal="left" vertical="top" wrapText="1"/>
    </xf>
    <xf numFmtId="0" fontId="5" fillId="6" borderId="1" xfId="0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0" fontId="5" fillId="6" borderId="2" xfId="0" applyFont="1" applyFill="1" applyBorder="1" applyAlignment="1">
      <alignment horizontal="center" wrapText="1"/>
    </xf>
    <xf numFmtId="49" fontId="5" fillId="0" borderId="10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1/Desktop/100892544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4;&#1083;&#1100;&#1075;&#1072;/&#1056;&#1072;&#1073;&#1086;&#1095;&#1080;&#1081;%20&#1089;&#1090;&#1086;&#1083;/&#1053;&#1086;&#1074;&#1072;&#1103;%20&#1087;&#1072;&#1087;&#1082;&#1072;%20(2)/&#1087;&#1088;&#1080;&#1083;&#1086;&#1078;&#1077;&#1085;&#1080;&#1103;%20%20&#1082;%20&#1087;&#1088;&#1086;&#1075;&#1088;&#1072;&#1084;&#1084;&#1077;%202017-20191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DOC_ALL/&#1056;&#1072;&#1079;&#1074;&#1080;&#1090;&#1080;&#1077;%20&#1086;&#1073;&#1088;&#1072;&#1079;&#1086;&#1074;&#1072;&#1085;&#1080;&#1103;%202014-2018/2018/&#1080;&#1079;&#1084;&#1077;&#1085;&#1077;&#1085;&#1080;&#1077;%2017.04.2018/&#1087;&#1088;&#1080;&#1083;&#1086;&#1078;&#1077;&#1085;&#1080;&#1103;%20%20&#1082;%20&#1087;&#1088;&#1086;&#1075;&#1088;&#1072;&#1084;&#1084;&#1077;%202018-2020%2017.04.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100892544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DOC_ALL/&#1056;&#1072;&#1079;&#1074;&#1080;&#1090;&#1080;&#1077;%20&#1086;&#1073;&#1088;&#1072;&#1079;&#1086;&#1074;&#1072;&#1085;&#1080;&#1103;%202014-2018/2017/&#1086;&#1090;&#1095;&#1077;&#1090;%20&#1075;&#1086;&#1076;%202017/&#1087;&#1088;&#1080;&#1083;&#1086;&#1078;&#1077;&#1085;&#1080;&#1103;%20%20&#1082;%20&#1087;&#1088;&#1086;&#1075;&#1088;&#1072;&#1084;&#1084;&#1077;%202017-20191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</sheetNames>
    <sheetDataSet>
      <sheetData sheetId="0" refreshError="1">
        <row r="11">
          <cell r="H11">
            <v>155000</v>
          </cell>
        </row>
        <row r="17">
          <cell r="X17">
            <v>85000</v>
          </cell>
          <cell r="Y17">
            <v>155000</v>
          </cell>
        </row>
        <row r="24">
          <cell r="H24">
            <v>0</v>
          </cell>
          <cell r="X24">
            <v>72000</v>
          </cell>
          <cell r="Y24">
            <v>0</v>
          </cell>
        </row>
        <row r="25">
          <cell r="AB25">
            <v>2300500</v>
          </cell>
          <cell r="AC25">
            <v>2300500</v>
          </cell>
        </row>
        <row r="32">
          <cell r="AB32">
            <v>0</v>
          </cell>
          <cell r="AC32">
            <v>0</v>
          </cell>
        </row>
        <row r="43">
          <cell r="AB43">
            <v>300000</v>
          </cell>
          <cell r="AC43">
            <v>0</v>
          </cell>
        </row>
        <row r="52">
          <cell r="Y52">
            <v>100000</v>
          </cell>
        </row>
        <row r="54">
          <cell r="AC54">
            <v>0</v>
          </cell>
        </row>
        <row r="185">
          <cell r="X185">
            <v>70000</v>
          </cell>
        </row>
        <row r="186">
          <cell r="AB186">
            <v>4006000</v>
          </cell>
          <cell r="AC186">
            <v>4006000</v>
          </cell>
        </row>
        <row r="195">
          <cell r="AB195">
            <v>640000</v>
          </cell>
        </row>
        <row r="204">
          <cell r="AB204">
            <v>410000</v>
          </cell>
          <cell r="AC204">
            <v>200000</v>
          </cell>
        </row>
        <row r="213">
          <cell r="AC213">
            <v>141000</v>
          </cell>
        </row>
        <row r="347">
          <cell r="AB347">
            <v>2133500</v>
          </cell>
          <cell r="AC347">
            <v>2133500</v>
          </cell>
        </row>
        <row r="362">
          <cell r="AB362">
            <v>200000</v>
          </cell>
          <cell r="AC362">
            <v>100000</v>
          </cell>
        </row>
        <row r="367">
          <cell r="AC367">
            <v>70500</v>
          </cell>
        </row>
        <row r="370">
          <cell r="AB370">
            <v>203179</v>
          </cell>
          <cell r="AC370">
            <v>203179</v>
          </cell>
        </row>
        <row r="373">
          <cell r="H373">
            <v>963279</v>
          </cell>
          <cell r="AB373">
            <v>963279</v>
          </cell>
          <cell r="AC373">
            <v>963279</v>
          </cell>
        </row>
        <row r="433">
          <cell r="AB433">
            <v>1044695</v>
          </cell>
          <cell r="AC433">
            <v>1044695</v>
          </cell>
        </row>
        <row r="436">
          <cell r="AB436">
            <v>1375447</v>
          </cell>
          <cell r="AC436">
            <v>1375447</v>
          </cell>
        </row>
        <row r="439">
          <cell r="AB439">
            <v>1983002</v>
          </cell>
          <cell r="AC439">
            <v>1983002</v>
          </cell>
        </row>
        <row r="450">
          <cell r="AB450">
            <v>400000</v>
          </cell>
          <cell r="AC450">
            <v>400000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показатели новые"/>
      <sheetName val="прил№ 1"/>
      <sheetName val="прил №2"/>
      <sheetName val="обж"/>
      <sheetName val="ОД"/>
      <sheetName val="отдых"/>
      <sheetName val="образ"/>
      <sheetName val="РУО"/>
      <sheetName val="+,-"/>
      <sheetName val="прил 3 к паспорту"/>
    </sheetNames>
    <sheetDataSet>
      <sheetData sheetId="0" refreshError="1"/>
      <sheetData sheetId="1" refreshError="1"/>
      <sheetData sheetId="2" refreshError="1"/>
      <sheetData sheetId="3" refreshError="1">
        <row r="15">
          <cell r="H15">
            <v>0</v>
          </cell>
        </row>
      </sheetData>
      <sheetData sheetId="4" refreshError="1"/>
      <sheetData sheetId="5" refreshError="1">
        <row r="12">
          <cell r="H12">
            <v>119925</v>
          </cell>
          <cell r="I12">
            <v>119925</v>
          </cell>
        </row>
        <row r="14">
          <cell r="I14">
            <v>876100</v>
          </cell>
        </row>
        <row r="18">
          <cell r="H18">
            <v>2046800</v>
          </cell>
          <cell r="I18">
            <v>2046800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показатели новые"/>
      <sheetName val="прил№ 1"/>
      <sheetName val="прил №2"/>
      <sheetName val="обж"/>
      <sheetName val="ОД"/>
      <sheetName val="отдых"/>
      <sheetName val="образ"/>
      <sheetName val="РУО"/>
      <sheetName val="+,-"/>
      <sheetName val="прил 3 к паспорту"/>
    </sheetNames>
    <sheetDataSet>
      <sheetData sheetId="0"/>
      <sheetData sheetId="1"/>
      <sheetData sheetId="2"/>
      <sheetData sheetId="3">
        <row r="39">
          <cell r="G39">
            <v>0</v>
          </cell>
          <cell r="I39">
            <v>2027363</v>
          </cell>
        </row>
        <row r="42">
          <cell r="H42">
            <v>1477444</v>
          </cell>
        </row>
        <row r="44">
          <cell r="I44">
            <v>466691</v>
          </cell>
        </row>
        <row r="45">
          <cell r="H45">
            <v>2500000</v>
          </cell>
          <cell r="I45">
            <v>10286145</v>
          </cell>
        </row>
        <row r="48">
          <cell r="H48">
            <v>9198744</v>
          </cell>
          <cell r="I48">
            <v>1776533</v>
          </cell>
        </row>
        <row r="52">
          <cell r="H52">
            <v>200000</v>
          </cell>
          <cell r="I52">
            <v>200000</v>
          </cell>
        </row>
        <row r="53">
          <cell r="I53">
            <v>3395932</v>
          </cell>
        </row>
        <row r="66">
          <cell r="H66">
            <v>7901678</v>
          </cell>
        </row>
        <row r="69">
          <cell r="H69">
            <v>731937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</sheetNames>
    <sheetDataSet>
      <sheetData sheetId="0" refreshError="1">
        <row r="429">
          <cell r="H429">
            <v>2909000</v>
          </cell>
        </row>
        <row r="442">
          <cell r="H442">
            <v>119925</v>
          </cell>
        </row>
        <row r="445">
          <cell r="AB445">
            <v>876100</v>
          </cell>
        </row>
        <row r="460">
          <cell r="X460">
            <v>948315</v>
          </cell>
          <cell r="Y460">
            <v>948315</v>
          </cell>
        </row>
        <row r="464">
          <cell r="X464">
            <v>286391</v>
          </cell>
          <cell r="Y464">
            <v>286391</v>
          </cell>
        </row>
        <row r="474">
          <cell r="X474">
            <v>2700</v>
          </cell>
          <cell r="Y474">
            <v>2700</v>
          </cell>
        </row>
        <row r="477">
          <cell r="X477">
            <v>770000</v>
          </cell>
          <cell r="Y477">
            <v>770000</v>
          </cell>
        </row>
        <row r="480">
          <cell r="X480">
            <v>596000</v>
          </cell>
          <cell r="Y480">
            <v>596000</v>
          </cell>
        </row>
        <row r="532">
          <cell r="H532">
            <v>377948</v>
          </cell>
        </row>
        <row r="534">
          <cell r="H534">
            <v>114140</v>
          </cell>
        </row>
        <row r="541">
          <cell r="AB541">
            <v>2496600</v>
          </cell>
          <cell r="AC541">
            <v>2496600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показатели новые"/>
      <sheetName val="прил№ 1"/>
      <sheetName val="прил №2"/>
      <sheetName val="обж"/>
      <sheetName val="ОД"/>
      <sheetName val="отдых"/>
      <sheetName val="образ"/>
      <sheetName val="РУО"/>
      <sheetName val="+,-"/>
      <sheetName val="прил 3 к паспорту"/>
    </sheetNames>
    <sheetDataSet>
      <sheetData sheetId="0"/>
      <sheetData sheetId="1"/>
      <sheetData sheetId="2"/>
      <sheetData sheetId="3"/>
      <sheetData sheetId="4"/>
      <sheetData sheetId="5"/>
      <sheetData sheetId="6">
        <row r="20">
          <cell r="H20">
            <v>6881932</v>
          </cell>
          <cell r="I20">
            <v>6881932</v>
          </cell>
        </row>
        <row r="33">
          <cell r="H33">
            <v>1415621</v>
          </cell>
          <cell r="I33">
            <v>1415621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view="pageBreakPreview" topLeftCell="A36" zoomScale="124" zoomScaleSheetLayoutView="124" workbookViewId="0">
      <selection activeCell="B34" sqref="B34"/>
    </sheetView>
  </sheetViews>
  <sheetFormatPr defaultRowHeight="12" x14ac:dyDescent="0.2"/>
  <cols>
    <col min="1" max="1" width="4.140625" style="51" customWidth="1"/>
    <col min="2" max="2" width="16.85546875" style="2" customWidth="1"/>
    <col min="3" max="3" width="7.85546875" style="2" customWidth="1"/>
    <col min="4" max="4" width="8.5703125" style="2" customWidth="1"/>
    <col min="5" max="7" width="6.28515625" style="156" hidden="1" customWidth="1"/>
    <col min="8" max="11" width="6.28515625" style="156" customWidth="1"/>
    <col min="12" max="12" width="6.85546875" style="2" customWidth="1"/>
    <col min="13" max="13" width="6.5703125" style="2" customWidth="1"/>
    <col min="14" max="17" width="6.28515625" style="2" customWidth="1"/>
    <col min="18" max="18" width="20.42578125" style="2" customWidth="1"/>
    <col min="19" max="16384" width="9.140625" style="2"/>
  </cols>
  <sheetData>
    <row r="1" spans="1:18" ht="15.75" hidden="1" x14ac:dyDescent="0.25">
      <c r="P1" s="400" t="s">
        <v>23</v>
      </c>
      <c r="Q1" s="400"/>
      <c r="R1" s="400"/>
    </row>
    <row r="2" spans="1:18" ht="78" hidden="1" customHeight="1" x14ac:dyDescent="0.25">
      <c r="P2" s="400" t="s">
        <v>32</v>
      </c>
      <c r="Q2" s="400"/>
      <c r="R2" s="400"/>
    </row>
    <row r="3" spans="1:18" ht="15.75" customHeight="1" x14ac:dyDescent="0.25">
      <c r="P3" s="6"/>
      <c r="Q3" s="6"/>
      <c r="R3" s="6"/>
    </row>
    <row r="4" spans="1:18" ht="28.5" customHeight="1" x14ac:dyDescent="0.25">
      <c r="B4" s="401" t="s">
        <v>263</v>
      </c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</row>
    <row r="5" spans="1:18" ht="15.75" customHeight="1" x14ac:dyDescent="0.2"/>
    <row r="6" spans="1:18" s="1" customFormat="1" ht="36.75" customHeight="1" x14ac:dyDescent="0.2">
      <c r="A6" s="402" t="s">
        <v>197</v>
      </c>
      <c r="B6" s="403" t="s">
        <v>196</v>
      </c>
      <c r="C6" s="403" t="s">
        <v>159</v>
      </c>
      <c r="D6" s="403" t="s">
        <v>11</v>
      </c>
      <c r="E6" s="404" t="s">
        <v>12</v>
      </c>
      <c r="F6" s="404"/>
      <c r="G6" s="404"/>
      <c r="H6" s="403" t="s">
        <v>0</v>
      </c>
      <c r="I6" s="403"/>
      <c r="J6" s="403"/>
      <c r="K6" s="403"/>
      <c r="L6" s="403"/>
      <c r="M6" s="403"/>
      <c r="N6" s="403"/>
      <c r="O6" s="403"/>
      <c r="P6" s="405" t="s">
        <v>1</v>
      </c>
      <c r="Q6" s="406"/>
      <c r="R6" s="408" t="s">
        <v>7</v>
      </c>
    </row>
    <row r="7" spans="1:18" s="1" customFormat="1" ht="27.75" customHeight="1" x14ac:dyDescent="0.2">
      <c r="A7" s="402"/>
      <c r="B7" s="403"/>
      <c r="C7" s="403"/>
      <c r="D7" s="403"/>
      <c r="E7" s="264" t="s">
        <v>342</v>
      </c>
      <c r="F7" s="404" t="s">
        <v>471</v>
      </c>
      <c r="G7" s="404"/>
      <c r="H7" s="409" t="s">
        <v>4</v>
      </c>
      <c r="I7" s="409"/>
      <c r="J7" s="409" t="s">
        <v>9</v>
      </c>
      <c r="K7" s="409"/>
      <c r="L7" s="408" t="s">
        <v>195</v>
      </c>
      <c r="M7" s="408"/>
      <c r="N7" s="408" t="s">
        <v>13</v>
      </c>
      <c r="O7" s="408"/>
      <c r="P7" s="408" t="s">
        <v>5</v>
      </c>
      <c r="Q7" s="408" t="s">
        <v>6</v>
      </c>
      <c r="R7" s="408"/>
    </row>
    <row r="8" spans="1:18" s="1" customFormat="1" ht="22.5" customHeight="1" x14ac:dyDescent="0.2">
      <c r="A8" s="402"/>
      <c r="B8" s="403"/>
      <c r="C8" s="403"/>
      <c r="D8" s="403"/>
      <c r="E8" s="264" t="s">
        <v>3</v>
      </c>
      <c r="F8" s="264" t="s">
        <v>2</v>
      </c>
      <c r="G8" s="157" t="s">
        <v>3</v>
      </c>
      <c r="H8" s="265" t="s">
        <v>2</v>
      </c>
      <c r="I8" s="265" t="s">
        <v>3</v>
      </c>
      <c r="J8" s="265" t="s">
        <v>2</v>
      </c>
      <c r="K8" s="265" t="s">
        <v>3</v>
      </c>
      <c r="L8" s="8" t="s">
        <v>2</v>
      </c>
      <c r="M8" s="8" t="s">
        <v>3</v>
      </c>
      <c r="N8" s="8" t="s">
        <v>2</v>
      </c>
      <c r="O8" s="8" t="s">
        <v>3</v>
      </c>
      <c r="P8" s="408"/>
      <c r="Q8" s="408"/>
      <c r="R8" s="408"/>
    </row>
    <row r="9" spans="1:18" ht="25.5" customHeight="1" x14ac:dyDescent="0.2">
      <c r="A9" s="410" t="s">
        <v>160</v>
      </c>
      <c r="B9" s="410"/>
      <c r="C9" s="410"/>
      <c r="D9" s="410"/>
      <c r="E9" s="410"/>
      <c r="F9" s="410"/>
      <c r="G9" s="410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</row>
    <row r="10" spans="1:18" ht="13.5" customHeight="1" x14ac:dyDescent="0.2">
      <c r="A10" s="52">
        <v>1</v>
      </c>
      <c r="B10" s="411" t="s">
        <v>161</v>
      </c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</row>
    <row r="11" spans="1:18" ht="12.75" customHeight="1" x14ac:dyDescent="0.2">
      <c r="A11" s="52"/>
      <c r="B11" s="411" t="s">
        <v>162</v>
      </c>
      <c r="C11" s="412"/>
      <c r="D11" s="412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12"/>
      <c r="P11" s="412"/>
      <c r="Q11" s="412"/>
      <c r="R11" s="412"/>
    </row>
    <row r="12" spans="1:18" ht="140.25" x14ac:dyDescent="0.2">
      <c r="A12" s="53" t="s">
        <v>200</v>
      </c>
      <c r="B12" s="49" t="s">
        <v>163</v>
      </c>
      <c r="C12" s="41" t="s">
        <v>164</v>
      </c>
      <c r="D12" s="41"/>
      <c r="E12" s="264">
        <v>100</v>
      </c>
      <c r="F12" s="264">
        <v>100</v>
      </c>
      <c r="G12" s="264">
        <v>100</v>
      </c>
      <c r="H12" s="231">
        <v>100</v>
      </c>
      <c r="I12" s="157">
        <v>0</v>
      </c>
      <c r="J12" s="157">
        <v>100</v>
      </c>
      <c r="K12" s="157">
        <v>0</v>
      </c>
      <c r="L12" s="41">
        <v>100</v>
      </c>
      <c r="M12" s="41">
        <v>100</v>
      </c>
      <c r="N12" s="230">
        <v>100</v>
      </c>
      <c r="O12" s="230">
        <v>100</v>
      </c>
      <c r="P12" s="3">
        <v>100</v>
      </c>
      <c r="Q12" s="3">
        <v>100</v>
      </c>
      <c r="R12" s="397" t="s">
        <v>531</v>
      </c>
    </row>
    <row r="13" spans="1:18" ht="12.75" x14ac:dyDescent="0.2">
      <c r="A13" s="53"/>
      <c r="B13" s="49"/>
      <c r="C13" s="41"/>
      <c r="D13" s="41"/>
      <c r="E13" s="264"/>
      <c r="F13" s="264"/>
      <c r="G13" s="264"/>
      <c r="H13" s="231"/>
      <c r="I13" s="157"/>
      <c r="J13" s="157"/>
      <c r="K13" s="157"/>
      <c r="L13" s="41"/>
      <c r="M13" s="41"/>
      <c r="N13" s="230"/>
      <c r="O13" s="230"/>
      <c r="P13" s="3"/>
      <c r="Q13" s="3"/>
      <c r="R13" s="3"/>
    </row>
    <row r="14" spans="1:18" ht="12.75" x14ac:dyDescent="0.2">
      <c r="A14" s="53"/>
      <c r="B14" s="49"/>
      <c r="C14" s="41"/>
      <c r="D14" s="41"/>
      <c r="E14" s="264"/>
      <c r="F14" s="264"/>
      <c r="G14" s="264"/>
      <c r="H14" s="231"/>
      <c r="I14" s="157"/>
      <c r="J14" s="157"/>
      <c r="K14" s="157"/>
      <c r="L14" s="41"/>
      <c r="M14" s="41"/>
      <c r="N14" s="230"/>
      <c r="O14" s="230"/>
      <c r="P14" s="3"/>
      <c r="Q14" s="3"/>
      <c r="R14" s="3"/>
    </row>
    <row r="15" spans="1:18" ht="12.75" x14ac:dyDescent="0.2">
      <c r="A15" s="53"/>
      <c r="B15" s="49"/>
      <c r="C15" s="41"/>
      <c r="D15" s="41"/>
      <c r="E15" s="264"/>
      <c r="F15" s="264"/>
      <c r="G15" s="264"/>
      <c r="H15" s="231"/>
      <c r="I15" s="157"/>
      <c r="J15" s="157"/>
      <c r="K15" s="157"/>
      <c r="L15" s="41"/>
      <c r="M15" s="41"/>
      <c r="N15" s="230"/>
      <c r="O15" s="230"/>
      <c r="P15" s="3"/>
      <c r="Q15" s="3"/>
      <c r="R15" s="3"/>
    </row>
    <row r="16" spans="1:18" ht="12.75" x14ac:dyDescent="0.2">
      <c r="A16" s="52">
        <v>2</v>
      </c>
      <c r="B16" s="407" t="s">
        <v>165</v>
      </c>
      <c r="C16" s="407"/>
      <c r="D16" s="407"/>
      <c r="E16" s="407"/>
      <c r="F16" s="407"/>
      <c r="G16" s="407"/>
      <c r="H16" s="407"/>
      <c r="I16" s="407"/>
      <c r="J16" s="407"/>
      <c r="K16" s="407"/>
      <c r="L16" s="407"/>
      <c r="M16" s="407"/>
      <c r="N16" s="3"/>
      <c r="O16" s="3"/>
      <c r="P16" s="3"/>
      <c r="Q16" s="3"/>
      <c r="R16" s="3"/>
    </row>
    <row r="17" spans="1:18" ht="12.75" x14ac:dyDescent="0.2">
      <c r="A17" s="54"/>
      <c r="B17" s="407" t="s">
        <v>166</v>
      </c>
      <c r="C17" s="407"/>
      <c r="D17" s="407"/>
      <c r="E17" s="407"/>
      <c r="F17" s="407"/>
      <c r="G17" s="407"/>
      <c r="H17" s="407"/>
      <c r="I17" s="407"/>
      <c r="J17" s="407"/>
      <c r="K17" s="407"/>
      <c r="L17" s="407"/>
      <c r="M17" s="407"/>
      <c r="N17" s="3"/>
      <c r="O17" s="3"/>
      <c r="P17" s="3"/>
      <c r="Q17" s="3"/>
      <c r="R17" s="3"/>
    </row>
    <row r="18" spans="1:18" ht="204" x14ac:dyDescent="0.2">
      <c r="A18" s="53" t="s">
        <v>201</v>
      </c>
      <c r="B18" s="50" t="s">
        <v>167</v>
      </c>
      <c r="C18" s="41" t="s">
        <v>164</v>
      </c>
      <c r="D18" s="41"/>
      <c r="E18" s="264">
        <v>79.400000000000006</v>
      </c>
      <c r="F18" s="264">
        <v>100</v>
      </c>
      <c r="G18" s="264">
        <v>112.2</v>
      </c>
      <c r="H18" s="266">
        <v>10</v>
      </c>
      <c r="I18" s="157">
        <v>10</v>
      </c>
      <c r="J18" s="157">
        <v>15</v>
      </c>
      <c r="K18" s="157">
        <v>15</v>
      </c>
      <c r="L18" s="19">
        <v>16</v>
      </c>
      <c r="M18" s="19">
        <v>40</v>
      </c>
      <c r="N18" s="230">
        <v>48</v>
      </c>
      <c r="O18" s="230">
        <v>48</v>
      </c>
      <c r="P18" s="3">
        <v>39</v>
      </c>
      <c r="Q18" s="3">
        <v>39</v>
      </c>
      <c r="R18" s="397" t="s">
        <v>549</v>
      </c>
    </row>
    <row r="19" spans="1:18" ht="25.5" customHeight="1" x14ac:dyDescent="0.2">
      <c r="A19" s="52">
        <v>3</v>
      </c>
      <c r="B19" s="407" t="s">
        <v>168</v>
      </c>
      <c r="C19" s="407"/>
      <c r="D19" s="407"/>
      <c r="E19" s="407"/>
      <c r="F19" s="407"/>
      <c r="G19" s="407"/>
      <c r="H19" s="407"/>
      <c r="I19" s="407"/>
      <c r="J19" s="407"/>
      <c r="K19" s="407"/>
      <c r="L19" s="407"/>
      <c r="M19" s="407"/>
      <c r="N19" s="3"/>
      <c r="O19" s="3"/>
      <c r="P19" s="3"/>
      <c r="Q19" s="3"/>
      <c r="R19" s="3"/>
    </row>
    <row r="20" spans="1:18" ht="12.75" x14ac:dyDescent="0.2">
      <c r="A20" s="54"/>
      <c r="B20" s="407" t="s">
        <v>169</v>
      </c>
      <c r="C20" s="407"/>
      <c r="D20" s="407"/>
      <c r="E20" s="407"/>
      <c r="F20" s="407"/>
      <c r="G20" s="407"/>
      <c r="H20" s="407"/>
      <c r="I20" s="407"/>
      <c r="J20" s="407"/>
      <c r="K20" s="407"/>
      <c r="L20" s="407"/>
      <c r="M20" s="407"/>
      <c r="N20" s="3"/>
      <c r="O20" s="3"/>
      <c r="P20" s="3"/>
      <c r="Q20" s="3"/>
      <c r="R20" s="3"/>
    </row>
    <row r="21" spans="1:18" ht="60" x14ac:dyDescent="0.2">
      <c r="A21" s="53" t="s">
        <v>202</v>
      </c>
      <c r="B21" s="35" t="s">
        <v>170</v>
      </c>
      <c r="C21" s="41" t="s">
        <v>164</v>
      </c>
      <c r="D21" s="41"/>
      <c r="E21" s="264">
        <v>83</v>
      </c>
      <c r="F21" s="264">
        <v>82</v>
      </c>
      <c r="G21" s="264">
        <v>83</v>
      </c>
      <c r="H21" s="266">
        <v>82.5</v>
      </c>
      <c r="I21" s="157">
        <v>0</v>
      </c>
      <c r="J21" s="157">
        <v>82.5</v>
      </c>
      <c r="K21" s="157">
        <v>5.96</v>
      </c>
      <c r="L21" s="19">
        <v>82.5</v>
      </c>
      <c r="M21" s="19">
        <v>82.5</v>
      </c>
      <c r="N21" s="230">
        <v>82.5</v>
      </c>
      <c r="O21" s="230">
        <v>82.5</v>
      </c>
      <c r="P21" s="3">
        <v>82</v>
      </c>
      <c r="Q21" s="3">
        <v>82</v>
      </c>
      <c r="R21" s="3" t="s">
        <v>532</v>
      </c>
    </row>
    <row r="22" spans="1:18" ht="76.5" x14ac:dyDescent="0.2">
      <c r="A22" s="53" t="s">
        <v>473</v>
      </c>
      <c r="B22" s="49" t="s">
        <v>171</v>
      </c>
      <c r="C22" s="41" t="s">
        <v>164</v>
      </c>
      <c r="D22" s="41"/>
      <c r="E22" s="264">
        <v>99.7</v>
      </c>
      <c r="F22" s="264">
        <v>99.6</v>
      </c>
      <c r="G22" s="264">
        <v>99.6</v>
      </c>
      <c r="H22" s="266">
        <v>99.64</v>
      </c>
      <c r="I22" s="157">
        <v>99.64</v>
      </c>
      <c r="J22" s="157">
        <v>99.64</v>
      </c>
      <c r="K22" s="157">
        <v>99.64</v>
      </c>
      <c r="L22" s="19">
        <v>99.64</v>
      </c>
      <c r="M22" s="19">
        <v>99.64</v>
      </c>
      <c r="N22" s="230">
        <v>99.64</v>
      </c>
      <c r="O22" s="230">
        <v>99.64</v>
      </c>
      <c r="P22" s="3">
        <v>99.7</v>
      </c>
      <c r="Q22" s="3">
        <v>99.7</v>
      </c>
      <c r="R22" s="3" t="s">
        <v>479</v>
      </c>
    </row>
    <row r="23" spans="1:18" ht="25.5" customHeight="1" x14ac:dyDescent="0.2">
      <c r="A23" s="414">
        <v>4</v>
      </c>
      <c r="B23" s="407" t="s">
        <v>172</v>
      </c>
      <c r="C23" s="407"/>
      <c r="D23" s="407"/>
      <c r="E23" s="407"/>
      <c r="F23" s="407"/>
      <c r="G23" s="407"/>
      <c r="H23" s="407"/>
      <c r="I23" s="407"/>
      <c r="J23" s="407"/>
      <c r="K23" s="407"/>
      <c r="L23" s="407"/>
      <c r="M23" s="407"/>
      <c r="N23" s="3"/>
      <c r="O23" s="3"/>
      <c r="P23" s="3"/>
      <c r="Q23" s="3"/>
      <c r="R23" s="3"/>
    </row>
    <row r="24" spans="1:18" ht="12.75" x14ac:dyDescent="0.2">
      <c r="A24" s="414"/>
      <c r="B24" s="407" t="s">
        <v>173</v>
      </c>
      <c r="C24" s="407"/>
      <c r="D24" s="407"/>
      <c r="E24" s="407"/>
      <c r="F24" s="407"/>
      <c r="G24" s="407"/>
      <c r="H24" s="407"/>
      <c r="I24" s="407"/>
      <c r="J24" s="407"/>
      <c r="K24" s="407"/>
      <c r="L24" s="407"/>
      <c r="M24" s="407"/>
      <c r="N24" s="3"/>
      <c r="O24" s="3"/>
      <c r="P24" s="3"/>
      <c r="Q24" s="3"/>
      <c r="R24" s="3"/>
    </row>
    <row r="25" spans="1:18" ht="105.75" customHeight="1" x14ac:dyDescent="0.2">
      <c r="A25" s="56" t="s">
        <v>203</v>
      </c>
      <c r="B25" s="49" t="s">
        <v>199</v>
      </c>
      <c r="C25" s="19" t="s">
        <v>164</v>
      </c>
      <c r="D25" s="19"/>
      <c r="E25" s="157">
        <v>95.4</v>
      </c>
      <c r="F25" s="157">
        <v>98.8</v>
      </c>
      <c r="G25" s="157">
        <v>98.8</v>
      </c>
      <c r="H25" s="231">
        <v>98.8</v>
      </c>
      <c r="I25" s="157">
        <v>0</v>
      </c>
      <c r="J25" s="157">
        <v>100</v>
      </c>
      <c r="K25" s="157">
        <v>97.4</v>
      </c>
      <c r="L25" s="19">
        <v>97.4</v>
      </c>
      <c r="M25" s="19">
        <v>97.4</v>
      </c>
      <c r="N25" s="230">
        <v>97.4</v>
      </c>
      <c r="O25" s="230">
        <v>97.4</v>
      </c>
      <c r="P25" s="3">
        <v>97.4</v>
      </c>
      <c r="Q25" s="3">
        <v>97.4</v>
      </c>
      <c r="R25" s="397" t="s">
        <v>475</v>
      </c>
    </row>
    <row r="26" spans="1:18" ht="114.75" x14ac:dyDescent="0.2">
      <c r="A26" s="53" t="s">
        <v>204</v>
      </c>
      <c r="B26" s="49" t="s">
        <v>174</v>
      </c>
      <c r="C26" s="41" t="s">
        <v>164</v>
      </c>
      <c r="D26" s="41"/>
      <c r="E26" s="264">
        <v>55</v>
      </c>
      <c r="F26" s="264">
        <v>55</v>
      </c>
      <c r="G26" s="264">
        <v>56.2</v>
      </c>
      <c r="H26" s="231">
        <v>70</v>
      </c>
      <c r="I26" s="157">
        <v>0</v>
      </c>
      <c r="J26" s="157">
        <v>70</v>
      </c>
      <c r="K26" s="157">
        <v>68.8</v>
      </c>
      <c r="L26" s="19">
        <v>68.8</v>
      </c>
      <c r="M26" s="19">
        <v>68.8</v>
      </c>
      <c r="N26" s="230">
        <v>68.8</v>
      </c>
      <c r="O26" s="230">
        <v>68.8</v>
      </c>
      <c r="P26" s="3">
        <v>68.8</v>
      </c>
      <c r="Q26" s="3">
        <v>68.8</v>
      </c>
      <c r="R26" s="397" t="s">
        <v>480</v>
      </c>
    </row>
    <row r="27" spans="1:18" ht="153" x14ac:dyDescent="0.2">
      <c r="A27" s="53" t="s">
        <v>205</v>
      </c>
      <c r="B27" s="49" t="s">
        <v>175</v>
      </c>
      <c r="C27" s="41" t="s">
        <v>164</v>
      </c>
      <c r="D27" s="41"/>
      <c r="E27" s="264">
        <v>85.7</v>
      </c>
      <c r="F27" s="264">
        <v>85.7</v>
      </c>
      <c r="G27" s="264">
        <v>85.7</v>
      </c>
      <c r="H27" s="231">
        <v>85.7</v>
      </c>
      <c r="I27" s="157">
        <v>85.7</v>
      </c>
      <c r="J27" s="157">
        <v>85.7</v>
      </c>
      <c r="K27" s="157">
        <v>85.7</v>
      </c>
      <c r="L27" s="19">
        <v>85.7</v>
      </c>
      <c r="M27" s="325">
        <v>85.7</v>
      </c>
      <c r="N27" s="230">
        <v>85.7</v>
      </c>
      <c r="O27" s="230">
        <v>85.7</v>
      </c>
      <c r="P27" s="3">
        <v>85.7</v>
      </c>
      <c r="Q27" s="3">
        <v>85.7</v>
      </c>
      <c r="R27" s="399" t="s">
        <v>221</v>
      </c>
    </row>
    <row r="28" spans="1:18" ht="114.75" x14ac:dyDescent="0.2">
      <c r="A28" s="53" t="s">
        <v>206</v>
      </c>
      <c r="B28" s="49" t="s">
        <v>176</v>
      </c>
      <c r="C28" s="41" t="s">
        <v>164</v>
      </c>
      <c r="D28" s="41"/>
      <c r="E28" s="264">
        <v>85.7</v>
      </c>
      <c r="F28" s="264">
        <v>100</v>
      </c>
      <c r="G28" s="264">
        <v>100</v>
      </c>
      <c r="H28" s="231">
        <v>100</v>
      </c>
      <c r="I28" s="157">
        <v>100</v>
      </c>
      <c r="J28" s="157">
        <v>100</v>
      </c>
      <c r="K28" s="157">
        <v>57</v>
      </c>
      <c r="L28" s="19">
        <v>60</v>
      </c>
      <c r="M28" s="19">
        <v>60</v>
      </c>
      <c r="N28" s="230">
        <v>70</v>
      </c>
      <c r="O28" s="230">
        <v>70</v>
      </c>
      <c r="P28" s="3">
        <v>70</v>
      </c>
      <c r="Q28" s="3">
        <v>70</v>
      </c>
      <c r="R28" s="397" t="s">
        <v>476</v>
      </c>
    </row>
    <row r="29" spans="1:18" ht="255" x14ac:dyDescent="0.2">
      <c r="A29" s="53" t="s">
        <v>207</v>
      </c>
      <c r="B29" s="49" t="s">
        <v>177</v>
      </c>
      <c r="C29" s="41" t="s">
        <v>164</v>
      </c>
      <c r="D29" s="41"/>
      <c r="E29" s="264">
        <v>100</v>
      </c>
      <c r="F29" s="264">
        <v>100</v>
      </c>
      <c r="G29" s="264">
        <v>100</v>
      </c>
      <c r="H29" s="231">
        <v>100</v>
      </c>
      <c r="I29" s="157">
        <v>100</v>
      </c>
      <c r="J29" s="157">
        <v>100</v>
      </c>
      <c r="K29" s="157">
        <v>84.1</v>
      </c>
      <c r="L29" s="19">
        <v>90</v>
      </c>
      <c r="M29" s="19">
        <v>90</v>
      </c>
      <c r="N29" s="230">
        <v>100</v>
      </c>
      <c r="O29" s="230">
        <v>100</v>
      </c>
      <c r="P29" s="3">
        <v>100</v>
      </c>
      <c r="Q29" s="3">
        <v>100</v>
      </c>
      <c r="R29" s="397" t="s">
        <v>477</v>
      </c>
    </row>
    <row r="30" spans="1:18" ht="178.5" x14ac:dyDescent="0.2">
      <c r="A30" s="53" t="s">
        <v>208</v>
      </c>
      <c r="B30" s="49" t="s">
        <v>178</v>
      </c>
      <c r="C30" s="41" t="s">
        <v>164</v>
      </c>
      <c r="D30" s="41"/>
      <c r="E30" s="264">
        <v>100</v>
      </c>
      <c r="F30" s="264">
        <v>100</v>
      </c>
      <c r="G30" s="264">
        <v>100</v>
      </c>
      <c r="H30" s="231">
        <v>100</v>
      </c>
      <c r="I30" s="157">
        <v>100</v>
      </c>
      <c r="J30" s="157">
        <v>100</v>
      </c>
      <c r="K30" s="157">
        <v>100</v>
      </c>
      <c r="L30" s="19">
        <v>100</v>
      </c>
      <c r="M30" s="19">
        <v>100</v>
      </c>
      <c r="N30" s="230">
        <v>100</v>
      </c>
      <c r="O30" s="230">
        <v>100</v>
      </c>
      <c r="P30" s="3">
        <v>100</v>
      </c>
      <c r="Q30" s="3">
        <v>100</v>
      </c>
      <c r="R30" s="397" t="s">
        <v>222</v>
      </c>
    </row>
    <row r="31" spans="1:18" s="4" customFormat="1" ht="63.75" x14ac:dyDescent="0.25">
      <c r="A31" s="53" t="s">
        <v>209</v>
      </c>
      <c r="B31" s="49" t="s">
        <v>179</v>
      </c>
      <c r="C31" s="41" t="s">
        <v>164</v>
      </c>
      <c r="D31" s="41"/>
      <c r="E31" s="264">
        <v>78</v>
      </c>
      <c r="F31" s="264">
        <v>82</v>
      </c>
      <c r="G31" s="264">
        <v>84</v>
      </c>
      <c r="H31" s="266">
        <v>82</v>
      </c>
      <c r="I31" s="157">
        <v>82</v>
      </c>
      <c r="J31" s="157">
        <v>100</v>
      </c>
      <c r="K31" s="157">
        <v>100</v>
      </c>
      <c r="L31" s="19">
        <v>100</v>
      </c>
      <c r="M31" s="19">
        <v>100</v>
      </c>
      <c r="N31" s="231">
        <v>100</v>
      </c>
      <c r="O31" s="231">
        <v>100</v>
      </c>
      <c r="P31" s="19">
        <v>100</v>
      </c>
      <c r="Q31" s="19">
        <v>100</v>
      </c>
      <c r="R31" s="397" t="s">
        <v>530</v>
      </c>
    </row>
    <row r="32" spans="1:18" s="4" customFormat="1" ht="180" x14ac:dyDescent="0.25">
      <c r="A32" s="55" t="s">
        <v>210</v>
      </c>
      <c r="B32" s="49" t="s">
        <v>180</v>
      </c>
      <c r="C32" s="41" t="s">
        <v>164</v>
      </c>
      <c r="D32" s="41"/>
      <c r="E32" s="264">
        <v>100</v>
      </c>
      <c r="F32" s="264">
        <v>100</v>
      </c>
      <c r="G32" s="264">
        <v>100</v>
      </c>
      <c r="H32" s="266">
        <v>100</v>
      </c>
      <c r="I32" s="157">
        <v>100</v>
      </c>
      <c r="J32" s="157">
        <v>100</v>
      </c>
      <c r="K32" s="157">
        <v>100</v>
      </c>
      <c r="L32" s="19">
        <v>100</v>
      </c>
      <c r="M32" s="19">
        <v>100</v>
      </c>
      <c r="N32" s="231">
        <v>100</v>
      </c>
      <c r="O32" s="231">
        <v>100</v>
      </c>
      <c r="P32" s="19">
        <v>100</v>
      </c>
      <c r="Q32" s="19">
        <v>100</v>
      </c>
      <c r="R32" s="347" t="s">
        <v>223</v>
      </c>
    </row>
    <row r="33" spans="1:18" s="4" customFormat="1" ht="123.75" customHeight="1" x14ac:dyDescent="0.25">
      <c r="A33" s="55" t="s">
        <v>211</v>
      </c>
      <c r="B33" s="50" t="s">
        <v>181</v>
      </c>
      <c r="C33" s="41" t="s">
        <v>164</v>
      </c>
      <c r="D33" s="41"/>
      <c r="E33" s="264">
        <v>19</v>
      </c>
      <c r="F33" s="264">
        <v>20.3</v>
      </c>
      <c r="G33" s="264">
        <v>20.100000000000001</v>
      </c>
      <c r="H33" s="231">
        <v>20.3</v>
      </c>
      <c r="I33" s="157">
        <v>20.3</v>
      </c>
      <c r="J33" s="157">
        <v>14</v>
      </c>
      <c r="K33" s="157">
        <v>14</v>
      </c>
      <c r="L33" s="325">
        <v>14</v>
      </c>
      <c r="M33" s="325">
        <v>14</v>
      </c>
      <c r="N33" s="231">
        <v>15</v>
      </c>
      <c r="O33" s="231">
        <v>20</v>
      </c>
      <c r="P33" s="19">
        <v>20</v>
      </c>
      <c r="Q33" s="19">
        <v>20</v>
      </c>
      <c r="R33" s="399" t="s">
        <v>478</v>
      </c>
    </row>
    <row r="34" spans="1:18" ht="127.5" x14ac:dyDescent="0.2">
      <c r="A34" s="53" t="s">
        <v>212</v>
      </c>
      <c r="B34" s="49" t="s">
        <v>198</v>
      </c>
      <c r="C34" s="19" t="s">
        <v>182</v>
      </c>
      <c r="D34" s="41"/>
      <c r="E34" s="157">
        <v>52</v>
      </c>
      <c r="F34" s="264">
        <v>67</v>
      </c>
      <c r="G34" s="157">
        <v>43</v>
      </c>
      <c r="H34" s="231">
        <v>17</v>
      </c>
      <c r="I34" s="157">
        <v>17</v>
      </c>
      <c r="J34" s="157">
        <v>26</v>
      </c>
      <c r="K34" s="157">
        <v>43</v>
      </c>
      <c r="L34" s="19">
        <v>53</v>
      </c>
      <c r="M34" s="19">
        <v>53</v>
      </c>
      <c r="N34" s="230">
        <v>82</v>
      </c>
      <c r="O34" s="230">
        <v>82</v>
      </c>
      <c r="P34" s="3">
        <v>82</v>
      </c>
      <c r="Q34" s="3">
        <v>82</v>
      </c>
      <c r="R34" s="398" t="s">
        <v>522</v>
      </c>
    </row>
    <row r="35" spans="1:18" ht="114.75" x14ac:dyDescent="0.2">
      <c r="A35" s="53" t="s">
        <v>213</v>
      </c>
      <c r="B35" s="49" t="s">
        <v>183</v>
      </c>
      <c r="C35" s="41" t="s">
        <v>184</v>
      </c>
      <c r="D35" s="41"/>
      <c r="E35" s="264">
        <v>5</v>
      </c>
      <c r="F35" s="264">
        <v>4</v>
      </c>
      <c r="G35" s="264">
        <v>4</v>
      </c>
      <c r="H35" s="266">
        <v>4</v>
      </c>
      <c r="I35" s="157">
        <v>2</v>
      </c>
      <c r="J35" s="157">
        <v>4</v>
      </c>
      <c r="K35" s="157">
        <v>2</v>
      </c>
      <c r="L35" s="19">
        <v>2</v>
      </c>
      <c r="M35" s="19">
        <v>2</v>
      </c>
      <c r="N35" s="230">
        <v>3</v>
      </c>
      <c r="O35" s="230">
        <v>3</v>
      </c>
      <c r="P35" s="3">
        <v>3</v>
      </c>
      <c r="Q35" s="3">
        <v>3</v>
      </c>
      <c r="R35" s="397" t="s">
        <v>523</v>
      </c>
    </row>
    <row r="36" spans="1:18" ht="12.75" x14ac:dyDescent="0.2">
      <c r="A36" s="52">
        <v>5</v>
      </c>
      <c r="B36" s="407" t="s">
        <v>185</v>
      </c>
      <c r="C36" s="407"/>
      <c r="D36" s="407"/>
      <c r="E36" s="407"/>
      <c r="F36" s="407"/>
      <c r="G36" s="407"/>
      <c r="H36" s="407"/>
      <c r="I36" s="407"/>
      <c r="J36" s="407"/>
      <c r="K36" s="407"/>
      <c r="L36" s="407"/>
      <c r="M36" s="407"/>
      <c r="N36" s="230"/>
      <c r="O36" s="230"/>
      <c r="P36" s="3"/>
      <c r="Q36" s="3"/>
      <c r="R36" s="3"/>
    </row>
    <row r="37" spans="1:18" ht="12.75" x14ac:dyDescent="0.2">
      <c r="A37" s="54"/>
      <c r="B37" s="407" t="s">
        <v>186</v>
      </c>
      <c r="C37" s="407"/>
      <c r="D37" s="407"/>
      <c r="E37" s="407"/>
      <c r="F37" s="407"/>
      <c r="G37" s="407"/>
      <c r="H37" s="407"/>
      <c r="I37" s="407"/>
      <c r="J37" s="407"/>
      <c r="K37" s="407"/>
      <c r="L37" s="407"/>
      <c r="M37" s="407"/>
      <c r="N37" s="230"/>
      <c r="O37" s="230"/>
      <c r="P37" s="3"/>
      <c r="Q37" s="3"/>
      <c r="R37" s="3"/>
    </row>
    <row r="38" spans="1:18" ht="140.25" x14ac:dyDescent="0.2">
      <c r="A38" s="53" t="s">
        <v>187</v>
      </c>
      <c r="B38" s="49" t="s">
        <v>188</v>
      </c>
      <c r="C38" s="41" t="s">
        <v>164</v>
      </c>
      <c r="D38" s="41"/>
      <c r="E38" s="264">
        <v>100</v>
      </c>
      <c r="F38" s="264">
        <v>100</v>
      </c>
      <c r="G38" s="264">
        <v>100</v>
      </c>
      <c r="H38" s="266">
        <v>100</v>
      </c>
      <c r="I38" s="157">
        <v>100</v>
      </c>
      <c r="J38" s="157">
        <v>100</v>
      </c>
      <c r="K38" s="157">
        <v>100</v>
      </c>
      <c r="L38" s="19">
        <v>100</v>
      </c>
      <c r="M38" s="19">
        <v>100</v>
      </c>
      <c r="N38" s="230">
        <v>100</v>
      </c>
      <c r="O38" s="230">
        <v>100</v>
      </c>
      <c r="P38" s="3">
        <v>100</v>
      </c>
      <c r="Q38" s="3">
        <v>100</v>
      </c>
      <c r="R38" s="397" t="s">
        <v>224</v>
      </c>
    </row>
    <row r="39" spans="1:18" ht="153" x14ac:dyDescent="0.2">
      <c r="A39" s="53" t="s">
        <v>189</v>
      </c>
      <c r="B39" s="49" t="s">
        <v>190</v>
      </c>
      <c r="C39" s="41"/>
      <c r="D39" s="41"/>
      <c r="E39" s="264">
        <v>100</v>
      </c>
      <c r="F39" s="264">
        <v>100</v>
      </c>
      <c r="G39" s="264">
        <v>100</v>
      </c>
      <c r="H39" s="266">
        <v>100</v>
      </c>
      <c r="I39" s="157">
        <v>100</v>
      </c>
      <c r="J39" s="157">
        <v>100</v>
      </c>
      <c r="K39" s="157">
        <v>100</v>
      </c>
      <c r="L39" s="19">
        <v>100</v>
      </c>
      <c r="M39" s="19">
        <v>100</v>
      </c>
      <c r="N39" s="230">
        <v>100</v>
      </c>
      <c r="O39" s="230">
        <v>100</v>
      </c>
      <c r="P39" s="3">
        <v>100</v>
      </c>
      <c r="Q39" s="3">
        <v>100</v>
      </c>
      <c r="R39" s="397" t="s">
        <v>225</v>
      </c>
    </row>
    <row r="40" spans="1:18" ht="38.25" x14ac:dyDescent="0.2">
      <c r="A40" s="53" t="s">
        <v>191</v>
      </c>
      <c r="B40" s="49" t="s">
        <v>192</v>
      </c>
      <c r="C40" s="41" t="s">
        <v>164</v>
      </c>
      <c r="D40" s="41"/>
      <c r="E40" s="264">
        <v>100</v>
      </c>
      <c r="F40" s="264">
        <v>100</v>
      </c>
      <c r="G40" s="264">
        <v>100</v>
      </c>
      <c r="H40" s="266">
        <v>100</v>
      </c>
      <c r="I40" s="157">
        <v>100</v>
      </c>
      <c r="J40" s="157">
        <v>100</v>
      </c>
      <c r="K40" s="157">
        <v>100</v>
      </c>
      <c r="L40" s="19">
        <v>100</v>
      </c>
      <c r="M40" s="19">
        <v>100</v>
      </c>
      <c r="N40" s="230">
        <v>100</v>
      </c>
      <c r="O40" s="230">
        <v>100</v>
      </c>
      <c r="P40" s="3">
        <v>100</v>
      </c>
      <c r="Q40" s="3">
        <v>100</v>
      </c>
      <c r="R40" s="3" t="s">
        <v>226</v>
      </c>
    </row>
    <row r="41" spans="1:18" ht="126" customHeight="1" x14ac:dyDescent="0.2">
      <c r="A41" s="53" t="s">
        <v>193</v>
      </c>
      <c r="B41" s="49" t="s">
        <v>194</v>
      </c>
      <c r="C41" s="41" t="s">
        <v>164</v>
      </c>
      <c r="D41" s="41"/>
      <c r="E41" s="264">
        <v>91</v>
      </c>
      <c r="F41" s="264">
        <v>85</v>
      </c>
      <c r="G41" s="264">
        <v>92.6</v>
      </c>
      <c r="H41" s="266">
        <v>85</v>
      </c>
      <c r="I41" s="157">
        <v>85</v>
      </c>
      <c r="J41" s="157">
        <v>85</v>
      </c>
      <c r="K41" s="157">
        <v>84.3</v>
      </c>
      <c r="L41" s="19">
        <v>85</v>
      </c>
      <c r="M41" s="19">
        <v>84.7</v>
      </c>
      <c r="N41" s="230">
        <v>85</v>
      </c>
      <c r="O41" s="230">
        <v>85</v>
      </c>
      <c r="P41" s="3">
        <v>80</v>
      </c>
      <c r="Q41" s="3">
        <v>85</v>
      </c>
      <c r="R41" s="397" t="s">
        <v>533</v>
      </c>
    </row>
    <row r="44" spans="1:18" ht="15.75" x14ac:dyDescent="0.25">
      <c r="B44" s="413" t="s">
        <v>472</v>
      </c>
      <c r="C44" s="413"/>
      <c r="D44" s="413"/>
      <c r="E44" s="413"/>
      <c r="F44" s="158"/>
      <c r="G44" s="158"/>
      <c r="H44" s="220"/>
      <c r="I44" s="220"/>
      <c r="J44" s="220"/>
      <c r="K44" s="220"/>
      <c r="L44" s="12"/>
      <c r="M44" s="147"/>
      <c r="N44" s="147"/>
      <c r="O44" s="42"/>
      <c r="P44" s="12" t="s">
        <v>552</v>
      </c>
    </row>
  </sheetData>
  <mergeCells count="32">
    <mergeCell ref="B37:M37"/>
    <mergeCell ref="B44:E44"/>
    <mergeCell ref="B19:M19"/>
    <mergeCell ref="B20:M20"/>
    <mergeCell ref="A23:A24"/>
    <mergeCell ref="B23:M23"/>
    <mergeCell ref="B24:M24"/>
    <mergeCell ref="B36:M36"/>
    <mergeCell ref="B17:M17"/>
    <mergeCell ref="R6:R8"/>
    <mergeCell ref="F7:G7"/>
    <mergeCell ref="H7:I7"/>
    <mergeCell ref="J7:K7"/>
    <mergeCell ref="L7:M7"/>
    <mergeCell ref="N7:O7"/>
    <mergeCell ref="P7:P8"/>
    <mergeCell ref="Q7:Q8"/>
    <mergeCell ref="A9:R9"/>
    <mergeCell ref="B10:R10"/>
    <mergeCell ref="B11:R11"/>
    <mergeCell ref="B16:J16"/>
    <mergeCell ref="K16:M16"/>
    <mergeCell ref="P1:R1"/>
    <mergeCell ref="P2:R2"/>
    <mergeCell ref="B4:R4"/>
    <mergeCell ref="A6:A8"/>
    <mergeCell ref="B6:B8"/>
    <mergeCell ref="C6:C8"/>
    <mergeCell ref="D6:D8"/>
    <mergeCell ref="E6:G6"/>
    <mergeCell ref="H6:O6"/>
    <mergeCell ref="P6:Q6"/>
  </mergeCells>
  <pageMargins left="0.59055118110236227" right="0.23622047244094491" top="0.78740157480314965" bottom="0.39370078740157483" header="0" footer="0"/>
  <pageSetup paperSize="9" scale="79" fitToHeight="6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4"/>
  <sheetViews>
    <sheetView zoomScaleSheetLayoutView="71" workbookViewId="0">
      <selection activeCell="X9" sqref="X9"/>
    </sheetView>
  </sheetViews>
  <sheetFormatPr defaultRowHeight="12.75" x14ac:dyDescent="0.2"/>
  <cols>
    <col min="1" max="1" width="16.140625" customWidth="1"/>
    <col min="2" max="2" width="35.42578125" style="18" customWidth="1"/>
    <col min="3" max="3" width="20.85546875" customWidth="1"/>
    <col min="4" max="4" width="5.85546875" customWidth="1"/>
    <col min="5" max="5" width="5.5703125" customWidth="1"/>
    <col min="6" max="6" width="25.28515625" customWidth="1"/>
    <col min="7" max="7" width="5.85546875" customWidth="1"/>
    <col min="8" max="8" width="17.28515625" customWidth="1"/>
    <col min="9" max="9" width="18" customWidth="1"/>
    <col min="10" max="10" width="10" hidden="1" customWidth="1"/>
    <col min="11" max="11" width="8.28515625" customWidth="1"/>
    <col min="12" max="13" width="18" style="327" customWidth="1"/>
    <col min="14" max="19" width="18" hidden="1" customWidth="1"/>
    <col min="20" max="20" width="17.5703125" customWidth="1"/>
    <col min="21" max="21" width="17.7109375" customWidth="1"/>
    <col min="22" max="22" width="13.140625" customWidth="1"/>
    <col min="25" max="25" width="33.85546875" customWidth="1"/>
    <col min="26" max="26" width="16.42578125" customWidth="1"/>
    <col min="27" max="27" width="21.5703125" customWidth="1"/>
  </cols>
  <sheetData>
    <row r="1" spans="1:27" ht="15.75" x14ac:dyDescent="0.25">
      <c r="T1" s="400" t="s">
        <v>24</v>
      </c>
      <c r="U1" s="400"/>
      <c r="V1" s="400"/>
    </row>
    <row r="2" spans="1:27" ht="65.25" customHeight="1" x14ac:dyDescent="0.25">
      <c r="L2" s="335"/>
      <c r="T2" s="400" t="s">
        <v>32</v>
      </c>
      <c r="U2" s="400"/>
      <c r="V2" s="400"/>
    </row>
    <row r="4" spans="1:27" ht="15" x14ac:dyDescent="0.25">
      <c r="A4" s="451" t="s">
        <v>264</v>
      </c>
      <c r="B4" s="451"/>
      <c r="C4" s="451"/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451"/>
      <c r="P4" s="451"/>
      <c r="Q4" s="451"/>
      <c r="R4" s="451"/>
      <c r="S4" s="451"/>
      <c r="T4" s="451"/>
      <c r="U4" s="451"/>
      <c r="V4" s="451"/>
    </row>
    <row r="6" spans="1:27" x14ac:dyDescent="0.2">
      <c r="V6" t="s">
        <v>155</v>
      </c>
    </row>
    <row r="7" spans="1:27" s="9" customFormat="1" x14ac:dyDescent="0.2">
      <c r="A7" s="450" t="s">
        <v>34</v>
      </c>
      <c r="B7" s="450" t="s">
        <v>29</v>
      </c>
      <c r="C7" s="450" t="s">
        <v>30</v>
      </c>
      <c r="D7" s="450" t="s">
        <v>16</v>
      </c>
      <c r="E7" s="450"/>
      <c r="F7" s="450"/>
      <c r="G7" s="450"/>
      <c r="H7" s="452" t="s">
        <v>21</v>
      </c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450" t="s">
        <v>27</v>
      </c>
    </row>
    <row r="8" spans="1:27" s="9" customFormat="1" ht="12.75" customHeight="1" x14ac:dyDescent="0.2">
      <c r="A8" s="450"/>
      <c r="B8" s="450"/>
      <c r="C8" s="450"/>
      <c r="D8" s="450" t="s">
        <v>17</v>
      </c>
      <c r="E8" s="450" t="s">
        <v>22</v>
      </c>
      <c r="F8" s="450" t="s">
        <v>18</v>
      </c>
      <c r="G8" s="450" t="s">
        <v>19</v>
      </c>
      <c r="H8" s="450" t="s">
        <v>447</v>
      </c>
      <c r="I8" s="450"/>
      <c r="J8" s="454" t="s">
        <v>448</v>
      </c>
      <c r="K8" s="455"/>
      <c r="L8" s="455"/>
      <c r="M8" s="455"/>
      <c r="N8" s="455"/>
      <c r="O8" s="455"/>
      <c r="P8" s="455"/>
      <c r="Q8" s="455"/>
      <c r="R8" s="455"/>
      <c r="S8" s="456"/>
      <c r="T8" s="450" t="s">
        <v>1</v>
      </c>
      <c r="U8" s="450"/>
      <c r="V8" s="450"/>
    </row>
    <row r="9" spans="1:27" s="9" customFormat="1" ht="24.75" customHeight="1" x14ac:dyDescent="0.2">
      <c r="A9" s="450"/>
      <c r="B9" s="450"/>
      <c r="C9" s="450"/>
      <c r="D9" s="450"/>
      <c r="E9" s="450"/>
      <c r="F9" s="450"/>
      <c r="G9" s="450"/>
      <c r="H9" s="450"/>
      <c r="I9" s="450"/>
      <c r="J9" s="348"/>
      <c r="K9" s="348"/>
      <c r="L9" s="453" t="s">
        <v>548</v>
      </c>
      <c r="M9" s="453"/>
      <c r="N9" s="450" t="s">
        <v>9</v>
      </c>
      <c r="O9" s="450"/>
      <c r="P9" s="450" t="s">
        <v>10</v>
      </c>
      <c r="Q9" s="450"/>
      <c r="R9" s="450" t="s">
        <v>13</v>
      </c>
      <c r="S9" s="450"/>
      <c r="T9" s="450"/>
      <c r="U9" s="450"/>
      <c r="V9" s="450"/>
    </row>
    <row r="10" spans="1:27" s="9" customFormat="1" ht="21.75" customHeight="1" x14ac:dyDescent="0.2">
      <c r="A10" s="450"/>
      <c r="B10" s="450"/>
      <c r="C10" s="450"/>
      <c r="D10" s="450"/>
      <c r="E10" s="450"/>
      <c r="F10" s="450"/>
      <c r="G10" s="450"/>
      <c r="H10" s="10" t="s">
        <v>2</v>
      </c>
      <c r="I10" s="10" t="s">
        <v>3</v>
      </c>
      <c r="J10" s="348"/>
      <c r="K10" s="348"/>
      <c r="L10" s="328" t="s">
        <v>2</v>
      </c>
      <c r="M10" s="328" t="s">
        <v>3</v>
      </c>
      <c r="N10" s="10" t="s">
        <v>2</v>
      </c>
      <c r="O10" s="10" t="s">
        <v>3</v>
      </c>
      <c r="P10" s="10" t="s">
        <v>2</v>
      </c>
      <c r="Q10" s="10" t="s">
        <v>3</v>
      </c>
      <c r="R10" s="10" t="s">
        <v>2</v>
      </c>
      <c r="S10" s="10" t="s">
        <v>3</v>
      </c>
      <c r="T10" s="10" t="s">
        <v>5</v>
      </c>
      <c r="U10" s="10" t="s">
        <v>6</v>
      </c>
      <c r="V10" s="450"/>
    </row>
    <row r="11" spans="1:27" s="26" customFormat="1" ht="25.5" x14ac:dyDescent="0.2">
      <c r="A11" s="457" t="s">
        <v>14</v>
      </c>
      <c r="B11" s="457" t="s">
        <v>265</v>
      </c>
      <c r="C11" s="21" t="s">
        <v>20</v>
      </c>
      <c r="D11" s="23"/>
      <c r="E11" s="23"/>
      <c r="F11" s="23"/>
      <c r="G11" s="23"/>
      <c r="H11" s="25">
        <f>H13+H14</f>
        <v>558758437.03999996</v>
      </c>
      <c r="I11" s="25">
        <f>I13+I14</f>
        <v>539773783.579</v>
      </c>
      <c r="J11" s="25"/>
      <c r="K11" s="25"/>
      <c r="L11" s="329">
        <f>L13+L14</f>
        <v>565531062.46000004</v>
      </c>
      <c r="M11" s="329">
        <f>M13+M14</f>
        <v>536016480.50000006</v>
      </c>
      <c r="N11" s="25">
        <f t="shared" ref="N11:S11" si="0">N13+N14</f>
        <v>0</v>
      </c>
      <c r="O11" s="25">
        <f t="shared" si="0"/>
        <v>0</v>
      </c>
      <c r="P11" s="25">
        <f t="shared" si="0"/>
        <v>0</v>
      </c>
      <c r="Q11" s="25">
        <f t="shared" si="0"/>
        <v>0</v>
      </c>
      <c r="R11" s="25">
        <f t="shared" si="0"/>
        <v>0</v>
      </c>
      <c r="S11" s="25">
        <f t="shared" si="0"/>
        <v>0</v>
      </c>
      <c r="T11" s="25">
        <f>T13+T14</f>
        <v>555914492.36000013</v>
      </c>
      <c r="U11" s="25">
        <f>U13+U14</f>
        <v>550700553.36000013</v>
      </c>
      <c r="V11" s="66"/>
    </row>
    <row r="12" spans="1:27" s="26" customFormat="1" x14ac:dyDescent="0.2">
      <c r="A12" s="457"/>
      <c r="B12" s="457"/>
      <c r="C12" s="21" t="s">
        <v>31</v>
      </c>
      <c r="D12" s="23"/>
      <c r="E12" s="23"/>
      <c r="F12" s="23"/>
      <c r="G12" s="23"/>
      <c r="H12" s="25"/>
      <c r="I12" s="25"/>
      <c r="J12" s="25"/>
      <c r="K12" s="25"/>
      <c r="L12" s="329"/>
      <c r="M12" s="329"/>
      <c r="N12" s="25"/>
      <c r="O12" s="25"/>
      <c r="P12" s="25"/>
      <c r="Q12" s="25"/>
      <c r="R12" s="25"/>
      <c r="S12" s="25"/>
      <c r="T12" s="25"/>
      <c r="U12" s="25"/>
      <c r="V12" s="24"/>
    </row>
    <row r="13" spans="1:27" s="26" customFormat="1" ht="51" x14ac:dyDescent="0.2">
      <c r="A13" s="457"/>
      <c r="B13" s="457"/>
      <c r="C13" s="21" t="s">
        <v>38</v>
      </c>
      <c r="D13" s="22">
        <v>444</v>
      </c>
      <c r="E13" s="23"/>
      <c r="F13" s="23"/>
      <c r="G13" s="23"/>
      <c r="H13" s="25">
        <f t="shared" ref="H13:U13" si="1">H17+H96+H104+H137+H196</f>
        <v>529669283.05999994</v>
      </c>
      <c r="I13" s="25">
        <f t="shared" si="1"/>
        <v>510684629.59900004</v>
      </c>
      <c r="J13" s="25"/>
      <c r="K13" s="25"/>
      <c r="L13" s="329">
        <f t="shared" si="1"/>
        <v>540623076.20000005</v>
      </c>
      <c r="M13" s="329">
        <f t="shared" si="1"/>
        <v>511108494.24000007</v>
      </c>
      <c r="N13" s="25">
        <f t="shared" si="1"/>
        <v>0</v>
      </c>
      <c r="O13" s="25">
        <f t="shared" si="1"/>
        <v>0</v>
      </c>
      <c r="P13" s="25">
        <f t="shared" si="1"/>
        <v>0</v>
      </c>
      <c r="Q13" s="25">
        <f t="shared" si="1"/>
        <v>0</v>
      </c>
      <c r="R13" s="25">
        <f t="shared" si="1"/>
        <v>0</v>
      </c>
      <c r="S13" s="25">
        <f t="shared" si="1"/>
        <v>0</v>
      </c>
      <c r="T13" s="25">
        <f t="shared" si="1"/>
        <v>533154689.36000007</v>
      </c>
      <c r="U13" s="25">
        <f t="shared" si="1"/>
        <v>531797889.36000007</v>
      </c>
      <c r="V13" s="24"/>
      <c r="AA13" s="277"/>
    </row>
    <row r="14" spans="1:27" s="26" customFormat="1" ht="25.5" x14ac:dyDescent="0.2">
      <c r="A14" s="457"/>
      <c r="B14" s="457"/>
      <c r="C14" s="21" t="s">
        <v>42</v>
      </c>
      <c r="D14" s="22">
        <v>441</v>
      </c>
      <c r="E14" s="23"/>
      <c r="F14" s="23"/>
      <c r="G14" s="23"/>
      <c r="H14" s="25">
        <f>H18</f>
        <v>29089153.980000004</v>
      </c>
      <c r="I14" s="25">
        <f>I18</f>
        <v>29089153.979999997</v>
      </c>
      <c r="J14" s="25"/>
      <c r="K14" s="25"/>
      <c r="L14" s="329">
        <f>L18</f>
        <v>24907986.259999998</v>
      </c>
      <c r="M14" s="329">
        <f t="shared" ref="M14:S14" si="2">M18</f>
        <v>24907986.259999998</v>
      </c>
      <c r="N14" s="25">
        <f t="shared" si="2"/>
        <v>0</v>
      </c>
      <c r="O14" s="25">
        <f t="shared" si="2"/>
        <v>0</v>
      </c>
      <c r="P14" s="25">
        <f t="shared" si="2"/>
        <v>0</v>
      </c>
      <c r="Q14" s="25">
        <f t="shared" si="2"/>
        <v>0</v>
      </c>
      <c r="R14" s="25">
        <f t="shared" si="2"/>
        <v>0</v>
      </c>
      <c r="S14" s="25">
        <f t="shared" si="2"/>
        <v>0</v>
      </c>
      <c r="T14" s="25">
        <f>T18</f>
        <v>22759803</v>
      </c>
      <c r="U14" s="25">
        <f>U18</f>
        <v>18902664</v>
      </c>
      <c r="V14" s="24"/>
      <c r="Y14" s="277"/>
    </row>
    <row r="15" spans="1:27" s="62" customFormat="1" ht="26.25" customHeight="1" x14ac:dyDescent="0.2">
      <c r="A15" s="445" t="s">
        <v>25</v>
      </c>
      <c r="B15" s="445" t="s">
        <v>36</v>
      </c>
      <c r="C15" s="59" t="s">
        <v>20</v>
      </c>
      <c r="D15" s="60"/>
      <c r="E15" s="61"/>
      <c r="F15" s="61"/>
      <c r="G15" s="61"/>
      <c r="H15" s="57">
        <f t="shared" ref="H15:U15" si="3">H17+H18</f>
        <v>46753979.580000006</v>
      </c>
      <c r="I15" s="57">
        <f t="shared" si="3"/>
        <v>46597002.11999999</v>
      </c>
      <c r="J15" s="57"/>
      <c r="K15" s="57"/>
      <c r="L15" s="57">
        <f t="shared" si="3"/>
        <v>35330287.769999996</v>
      </c>
      <c r="M15" s="57">
        <f t="shared" si="3"/>
        <v>35244387.549999997</v>
      </c>
      <c r="N15" s="57">
        <f t="shared" si="3"/>
        <v>0</v>
      </c>
      <c r="O15" s="57">
        <f t="shared" si="3"/>
        <v>0</v>
      </c>
      <c r="P15" s="57">
        <f t="shared" si="3"/>
        <v>0</v>
      </c>
      <c r="Q15" s="57">
        <f t="shared" si="3"/>
        <v>0</v>
      </c>
      <c r="R15" s="57">
        <f t="shared" si="3"/>
        <v>0</v>
      </c>
      <c r="S15" s="57">
        <f t="shared" si="3"/>
        <v>0</v>
      </c>
      <c r="T15" s="57">
        <f t="shared" si="3"/>
        <v>33511603</v>
      </c>
      <c r="U15" s="57">
        <f t="shared" si="3"/>
        <v>28297664</v>
      </c>
      <c r="V15" s="58"/>
    </row>
    <row r="16" spans="1:27" s="62" customFormat="1" x14ac:dyDescent="0.2">
      <c r="A16" s="445"/>
      <c r="B16" s="445"/>
      <c r="C16" s="59" t="s">
        <v>31</v>
      </c>
      <c r="D16" s="60"/>
      <c r="E16" s="61"/>
      <c r="F16" s="61"/>
      <c r="G16" s="61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</row>
    <row r="17" spans="1:26" s="62" customFormat="1" ht="51" x14ac:dyDescent="0.2">
      <c r="A17" s="445"/>
      <c r="B17" s="445"/>
      <c r="C17" s="59" t="s">
        <v>38</v>
      </c>
      <c r="D17" s="63">
        <v>444</v>
      </c>
      <c r="E17" s="64"/>
      <c r="F17" s="64"/>
      <c r="G17" s="64"/>
      <c r="H17" s="57">
        <f>H19+H24+H28+H40+H33+H36</f>
        <v>17664825.600000001</v>
      </c>
      <c r="I17" s="57">
        <f t="shared" ref="I17:V17" si="4">I19+I24+I28+I40+I33+I36</f>
        <v>17507848.139999997</v>
      </c>
      <c r="J17" s="57"/>
      <c r="K17" s="57"/>
      <c r="L17" s="57">
        <f>L19+L24+L28+L40+L33+L36</f>
        <v>10422301.51</v>
      </c>
      <c r="M17" s="57">
        <f>M19+M24+M28+M40+M33+M36</f>
        <v>10336401.289999999</v>
      </c>
      <c r="N17" s="57">
        <f t="shared" si="4"/>
        <v>0</v>
      </c>
      <c r="O17" s="57">
        <f t="shared" si="4"/>
        <v>0</v>
      </c>
      <c r="P17" s="57">
        <f t="shared" si="4"/>
        <v>0</v>
      </c>
      <c r="Q17" s="57">
        <f t="shared" si="4"/>
        <v>0</v>
      </c>
      <c r="R17" s="57">
        <f t="shared" si="4"/>
        <v>0</v>
      </c>
      <c r="S17" s="57">
        <f t="shared" si="4"/>
        <v>0</v>
      </c>
      <c r="T17" s="57">
        <f t="shared" si="4"/>
        <v>10751800</v>
      </c>
      <c r="U17" s="57">
        <f t="shared" si="4"/>
        <v>9395000</v>
      </c>
      <c r="V17" s="57">
        <f t="shared" si="4"/>
        <v>0</v>
      </c>
      <c r="Z17" s="280"/>
    </row>
    <row r="18" spans="1:26" s="62" customFormat="1" ht="25.5" x14ac:dyDescent="0.2">
      <c r="A18" s="445"/>
      <c r="B18" s="445"/>
      <c r="C18" s="59" t="s">
        <v>42</v>
      </c>
      <c r="D18" s="63" t="s">
        <v>41</v>
      </c>
      <c r="E18" s="64"/>
      <c r="F18" s="64"/>
      <c r="G18" s="64"/>
      <c r="H18" s="57">
        <f>H41</f>
        <v>29089153.980000004</v>
      </c>
      <c r="I18" s="57">
        <f t="shared" ref="I18:U18" si="5">I41</f>
        <v>29089153.979999997</v>
      </c>
      <c r="J18" s="57"/>
      <c r="K18" s="57"/>
      <c r="L18" s="57">
        <f>L41</f>
        <v>24907986.259999998</v>
      </c>
      <c r="M18" s="57">
        <f>M41</f>
        <v>24907986.259999998</v>
      </c>
      <c r="N18" s="57">
        <f t="shared" si="5"/>
        <v>0</v>
      </c>
      <c r="O18" s="57">
        <f t="shared" si="5"/>
        <v>0</v>
      </c>
      <c r="P18" s="57">
        <f t="shared" si="5"/>
        <v>0</v>
      </c>
      <c r="Q18" s="57">
        <f t="shared" si="5"/>
        <v>0</v>
      </c>
      <c r="R18" s="57">
        <f t="shared" si="5"/>
        <v>0</v>
      </c>
      <c r="S18" s="57">
        <f t="shared" si="5"/>
        <v>0</v>
      </c>
      <c r="T18" s="57">
        <f t="shared" si="5"/>
        <v>22759803</v>
      </c>
      <c r="U18" s="57">
        <f t="shared" si="5"/>
        <v>18902664</v>
      </c>
      <c r="V18" s="58"/>
    </row>
    <row r="19" spans="1:26" s="26" customFormat="1" ht="51" x14ac:dyDescent="0.2">
      <c r="A19" s="426" t="s">
        <v>43</v>
      </c>
      <c r="B19" s="427"/>
      <c r="C19" s="110" t="s">
        <v>38</v>
      </c>
      <c r="D19" s="114" t="s">
        <v>45</v>
      </c>
      <c r="E19" s="115"/>
      <c r="F19" s="115"/>
      <c r="G19" s="115"/>
      <c r="H19" s="116">
        <f t="shared" ref="H19:U19" si="6">H20+H21+H22+H23</f>
        <v>0</v>
      </c>
      <c r="I19" s="116">
        <f t="shared" si="6"/>
        <v>0</v>
      </c>
      <c r="J19" s="116"/>
      <c r="K19" s="116"/>
      <c r="L19" s="342">
        <f>L20+L21+L22+L23</f>
        <v>444830.69</v>
      </c>
      <c r="M19" s="342">
        <f t="shared" si="6"/>
        <v>433310.69</v>
      </c>
      <c r="N19" s="116">
        <f t="shared" si="6"/>
        <v>0</v>
      </c>
      <c r="O19" s="116">
        <f t="shared" si="6"/>
        <v>0</v>
      </c>
      <c r="P19" s="116">
        <f t="shared" si="6"/>
        <v>0</v>
      </c>
      <c r="Q19" s="116">
        <f t="shared" si="6"/>
        <v>0</v>
      </c>
      <c r="R19" s="116">
        <f t="shared" si="6"/>
        <v>0</v>
      </c>
      <c r="S19" s="116">
        <f t="shared" si="6"/>
        <v>0</v>
      </c>
      <c r="T19" s="116">
        <f t="shared" si="6"/>
        <v>561800</v>
      </c>
      <c r="U19" s="116">
        <f t="shared" si="6"/>
        <v>355000</v>
      </c>
      <c r="V19" s="117"/>
    </row>
    <row r="20" spans="1:26" s="9" customFormat="1" ht="41.25" customHeight="1" x14ac:dyDescent="0.2">
      <c r="A20" s="159" t="s">
        <v>261</v>
      </c>
      <c r="B20" s="161" t="s">
        <v>44</v>
      </c>
      <c r="C20" s="159" t="s">
        <v>38</v>
      </c>
      <c r="D20" s="16" t="s">
        <v>45</v>
      </c>
      <c r="E20" s="17" t="s">
        <v>40</v>
      </c>
      <c r="F20" s="90" t="s">
        <v>266</v>
      </c>
      <c r="G20" s="17" t="s">
        <v>47</v>
      </c>
      <c r="H20" s="15">
        <v>0</v>
      </c>
      <c r="I20" s="15"/>
      <c r="J20" s="15"/>
      <c r="K20" s="15"/>
      <c r="L20" s="330">
        <f>[1]Бюджет!$H$11</f>
        <v>155000</v>
      </c>
      <c r="M20" s="330">
        <v>155000</v>
      </c>
      <c r="N20" s="67"/>
      <c r="O20" s="67"/>
      <c r="P20" s="67"/>
      <c r="Q20" s="67"/>
      <c r="R20" s="67"/>
      <c r="S20" s="67"/>
      <c r="T20" s="67">
        <f>[1]Бюджет!$X$17+[1]Бюджет!$X$185</f>
        <v>155000</v>
      </c>
      <c r="U20" s="67">
        <f>[1]Бюджет!$Y$17</f>
        <v>155000</v>
      </c>
      <c r="V20" s="11"/>
    </row>
    <row r="21" spans="1:26" s="9" customFormat="1" ht="38.25" customHeight="1" x14ac:dyDescent="0.2">
      <c r="A21" s="159" t="s">
        <v>66</v>
      </c>
      <c r="B21" s="219" t="s">
        <v>46</v>
      </c>
      <c r="C21" s="159" t="s">
        <v>38</v>
      </c>
      <c r="D21" s="16" t="s">
        <v>45</v>
      </c>
      <c r="E21" s="17" t="s">
        <v>40</v>
      </c>
      <c r="F21" s="90" t="s">
        <v>366</v>
      </c>
      <c r="G21" s="17" t="s">
        <v>47</v>
      </c>
      <c r="H21" s="15">
        <v>0</v>
      </c>
      <c r="I21" s="15">
        <v>0</v>
      </c>
      <c r="J21" s="15"/>
      <c r="K21" s="15"/>
      <c r="L21" s="330">
        <f>[1]Бюджет!$H$24</f>
        <v>0</v>
      </c>
      <c r="M21" s="330"/>
      <c r="N21" s="67"/>
      <c r="O21" s="67"/>
      <c r="P21" s="67"/>
      <c r="Q21" s="67"/>
      <c r="R21" s="67"/>
      <c r="S21" s="67"/>
      <c r="T21" s="67">
        <f>[1]Бюджет!$X$24</f>
        <v>72000</v>
      </c>
      <c r="U21" s="67">
        <f>[1]Бюджет!$Y$24</f>
        <v>0</v>
      </c>
      <c r="V21" s="11"/>
    </row>
    <row r="22" spans="1:26" s="9" customFormat="1" ht="24" customHeight="1" x14ac:dyDescent="0.2">
      <c r="A22" s="159" t="s">
        <v>65</v>
      </c>
      <c r="B22" s="222" t="s">
        <v>49</v>
      </c>
      <c r="C22" s="159" t="s">
        <v>38</v>
      </c>
      <c r="D22" s="16" t="s">
        <v>45</v>
      </c>
      <c r="E22" s="17" t="s">
        <v>40</v>
      </c>
      <c r="F22" s="177" t="s">
        <v>364</v>
      </c>
      <c r="G22" s="17" t="s">
        <v>47</v>
      </c>
      <c r="H22" s="15"/>
      <c r="I22" s="15"/>
      <c r="J22" s="15"/>
      <c r="K22" s="15"/>
      <c r="L22" s="330">
        <v>160185.26999999999</v>
      </c>
      <c r="M22" s="330">
        <v>148665.26999999999</v>
      </c>
      <c r="N22" s="67"/>
      <c r="O22" s="67"/>
      <c r="P22" s="67"/>
      <c r="Q22" s="67"/>
      <c r="R22" s="67"/>
      <c r="S22" s="67"/>
      <c r="T22" s="67">
        <v>134800</v>
      </c>
      <c r="U22" s="67">
        <f>[1]Бюджет!$Y$52</f>
        <v>100000</v>
      </c>
      <c r="V22" s="11"/>
    </row>
    <row r="23" spans="1:26" s="9" customFormat="1" ht="23.25" customHeight="1" x14ac:dyDescent="0.2">
      <c r="A23" s="326" t="s">
        <v>365</v>
      </c>
      <c r="B23" s="161" t="s">
        <v>50</v>
      </c>
      <c r="C23" s="159" t="s">
        <v>38</v>
      </c>
      <c r="D23" s="16" t="s">
        <v>45</v>
      </c>
      <c r="E23" s="17" t="s">
        <v>40</v>
      </c>
      <c r="F23" s="178" t="s">
        <v>449</v>
      </c>
      <c r="G23" s="17" t="s">
        <v>47</v>
      </c>
      <c r="H23" s="15"/>
      <c r="I23" s="15"/>
      <c r="J23" s="15"/>
      <c r="K23" s="15"/>
      <c r="L23" s="330">
        <v>129645.42</v>
      </c>
      <c r="M23" s="330">
        <v>129645.42</v>
      </c>
      <c r="N23" s="67"/>
      <c r="O23" s="67"/>
      <c r="P23" s="67"/>
      <c r="Q23" s="67"/>
      <c r="R23" s="67"/>
      <c r="S23" s="67"/>
      <c r="T23" s="67">
        <f>[1]Бюджет!$AB$362</f>
        <v>200000</v>
      </c>
      <c r="U23" s="67">
        <f>[1]Бюджет!$AC$362</f>
        <v>100000</v>
      </c>
      <c r="V23" s="11"/>
    </row>
    <row r="24" spans="1:26" s="26" customFormat="1" ht="51" x14ac:dyDescent="0.2">
      <c r="A24" s="462" t="s">
        <v>48</v>
      </c>
      <c r="B24" s="463"/>
      <c r="C24" s="110" t="s">
        <v>38</v>
      </c>
      <c r="D24" s="114" t="s">
        <v>45</v>
      </c>
      <c r="E24" s="115"/>
      <c r="F24" s="115"/>
      <c r="G24" s="115"/>
      <c r="H24" s="116">
        <f t="shared" ref="H24:U24" si="7">H25+H26+H27</f>
        <v>1049999</v>
      </c>
      <c r="I24" s="116">
        <f t="shared" si="7"/>
        <v>1049999</v>
      </c>
      <c r="J24" s="116"/>
      <c r="K24" s="116"/>
      <c r="L24" s="342">
        <f t="shared" si="7"/>
        <v>0</v>
      </c>
      <c r="M24" s="342">
        <f t="shared" si="7"/>
        <v>0</v>
      </c>
      <c r="N24" s="116">
        <f t="shared" si="7"/>
        <v>0</v>
      </c>
      <c r="O24" s="116">
        <f t="shared" si="7"/>
        <v>0</v>
      </c>
      <c r="P24" s="116">
        <f t="shared" si="7"/>
        <v>0</v>
      </c>
      <c r="Q24" s="116">
        <f t="shared" si="7"/>
        <v>0</v>
      </c>
      <c r="R24" s="116">
        <f t="shared" si="7"/>
        <v>0</v>
      </c>
      <c r="S24" s="116">
        <f t="shared" si="7"/>
        <v>0</v>
      </c>
      <c r="T24" s="116">
        <f t="shared" si="7"/>
        <v>940000</v>
      </c>
      <c r="U24" s="116">
        <f t="shared" si="7"/>
        <v>0</v>
      </c>
      <c r="V24" s="116"/>
    </row>
    <row r="25" spans="1:26" s="93" customFormat="1" ht="38.25" customHeight="1" x14ac:dyDescent="0.2">
      <c r="A25" s="160" t="s">
        <v>64</v>
      </c>
      <c r="B25" s="195" t="s">
        <v>51</v>
      </c>
      <c r="C25" s="173" t="s">
        <v>38</v>
      </c>
      <c r="D25" s="92" t="s">
        <v>45</v>
      </c>
      <c r="E25" s="90" t="s">
        <v>40</v>
      </c>
      <c r="F25" s="177" t="s">
        <v>302</v>
      </c>
      <c r="G25" s="90" t="s">
        <v>47</v>
      </c>
      <c r="H25" s="67">
        <v>0</v>
      </c>
      <c r="I25" s="67">
        <v>0</v>
      </c>
      <c r="J25" s="67"/>
      <c r="K25" s="67"/>
      <c r="L25" s="330"/>
      <c r="M25" s="330"/>
      <c r="N25" s="67"/>
      <c r="O25" s="67"/>
      <c r="P25" s="67"/>
      <c r="Q25" s="67"/>
      <c r="R25" s="67"/>
      <c r="S25" s="67"/>
      <c r="T25" s="67"/>
      <c r="U25" s="67">
        <f>[2]обж!$H$15</f>
        <v>0</v>
      </c>
      <c r="V25" s="86"/>
    </row>
    <row r="26" spans="1:26" s="9" customFormat="1" ht="49.5" customHeight="1" x14ac:dyDescent="0.2">
      <c r="A26" s="28" t="s">
        <v>63</v>
      </c>
      <c r="B26" s="20" t="s">
        <v>301</v>
      </c>
      <c r="C26" s="7" t="s">
        <v>38</v>
      </c>
      <c r="D26" s="16" t="s">
        <v>45</v>
      </c>
      <c r="E26" s="17" t="s">
        <v>40</v>
      </c>
      <c r="F26" s="17" t="s">
        <v>302</v>
      </c>
      <c r="G26" s="17" t="s">
        <v>47</v>
      </c>
      <c r="H26" s="15">
        <v>1049999</v>
      </c>
      <c r="I26" s="15">
        <v>1049999</v>
      </c>
      <c r="J26" s="15"/>
      <c r="K26" s="15"/>
      <c r="L26" s="330"/>
      <c r="M26" s="330"/>
      <c r="N26" s="67"/>
      <c r="O26" s="67"/>
      <c r="P26" s="67"/>
      <c r="Q26" s="67"/>
      <c r="R26" s="67"/>
      <c r="S26" s="67"/>
      <c r="T26" s="67">
        <f>[1]Бюджет!$AB$195</f>
        <v>640000</v>
      </c>
      <c r="U26" s="67"/>
      <c r="V26" s="11"/>
    </row>
    <row r="27" spans="1:26" s="9" customFormat="1" ht="38.25" customHeight="1" x14ac:dyDescent="0.2">
      <c r="A27" s="30" t="s">
        <v>62</v>
      </c>
      <c r="B27" s="31" t="s">
        <v>52</v>
      </c>
      <c r="C27" s="7" t="s">
        <v>38</v>
      </c>
      <c r="D27" s="16" t="s">
        <v>45</v>
      </c>
      <c r="E27" s="17" t="s">
        <v>40</v>
      </c>
      <c r="F27" s="178" t="s">
        <v>367</v>
      </c>
      <c r="G27" s="17" t="s">
        <v>47</v>
      </c>
      <c r="H27" s="15"/>
      <c r="I27" s="15"/>
      <c r="J27" s="15"/>
      <c r="K27" s="15"/>
      <c r="L27" s="343"/>
      <c r="M27" s="330"/>
      <c r="N27" s="67"/>
      <c r="O27" s="67"/>
      <c r="P27" s="67"/>
      <c r="Q27" s="67"/>
      <c r="R27" s="67"/>
      <c r="S27" s="67"/>
      <c r="T27" s="67">
        <f>[1]Бюджет!$AB$43</f>
        <v>300000</v>
      </c>
      <c r="U27" s="67">
        <f>[1]Бюджет!$AC$43</f>
        <v>0</v>
      </c>
      <c r="V27" s="11"/>
    </row>
    <row r="28" spans="1:26" s="26" customFormat="1" ht="51" x14ac:dyDescent="0.2">
      <c r="A28" s="460" t="s">
        <v>54</v>
      </c>
      <c r="B28" s="461"/>
      <c r="C28" s="118" t="s">
        <v>38</v>
      </c>
      <c r="D28" s="114" t="s">
        <v>45</v>
      </c>
      <c r="E28" s="115"/>
      <c r="F28" s="115"/>
      <c r="G28" s="115"/>
      <c r="H28" s="119">
        <f t="shared" ref="H28:U28" si="8">H29+H30+H31+H32</f>
        <v>735756</v>
      </c>
      <c r="I28" s="119">
        <f t="shared" si="8"/>
        <v>735756</v>
      </c>
      <c r="J28" s="119"/>
      <c r="K28" s="119"/>
      <c r="L28" s="340">
        <f>L29+L30+L31+L32</f>
        <v>451821</v>
      </c>
      <c r="M28" s="340">
        <f t="shared" si="8"/>
        <v>450515.27</v>
      </c>
      <c r="N28" s="119">
        <f t="shared" si="8"/>
        <v>0</v>
      </c>
      <c r="O28" s="119">
        <f t="shared" si="8"/>
        <v>0</v>
      </c>
      <c r="P28" s="119">
        <f t="shared" si="8"/>
        <v>0</v>
      </c>
      <c r="Q28" s="119">
        <f t="shared" si="8"/>
        <v>0</v>
      </c>
      <c r="R28" s="119">
        <f t="shared" si="8"/>
        <v>0</v>
      </c>
      <c r="S28" s="119">
        <f t="shared" si="8"/>
        <v>0</v>
      </c>
      <c r="T28" s="119">
        <f t="shared" si="8"/>
        <v>410000</v>
      </c>
      <c r="U28" s="119">
        <f t="shared" si="8"/>
        <v>200000</v>
      </c>
      <c r="V28" s="117"/>
    </row>
    <row r="29" spans="1:26" s="9" customFormat="1" ht="51" x14ac:dyDescent="0.2">
      <c r="A29" s="7" t="s">
        <v>61</v>
      </c>
      <c r="B29" s="20" t="s">
        <v>303</v>
      </c>
      <c r="C29" s="7" t="s">
        <v>38</v>
      </c>
      <c r="D29" s="16" t="s">
        <v>45</v>
      </c>
      <c r="E29" s="17" t="s">
        <v>40</v>
      </c>
      <c r="F29" s="17" t="s">
        <v>304</v>
      </c>
      <c r="G29" s="17" t="s">
        <v>47</v>
      </c>
      <c r="H29" s="15">
        <v>395347</v>
      </c>
      <c r="I29" s="15">
        <v>395347</v>
      </c>
      <c r="J29" s="15"/>
      <c r="K29" s="15"/>
      <c r="L29" s="330">
        <v>351821</v>
      </c>
      <c r="M29" s="330">
        <v>351390.27</v>
      </c>
      <c r="N29" s="67"/>
      <c r="O29" s="67"/>
      <c r="P29" s="67"/>
      <c r="Q29" s="67"/>
      <c r="R29" s="67"/>
      <c r="S29" s="67"/>
      <c r="T29" s="67">
        <f>[1]Бюджет!$AB$32</f>
        <v>0</v>
      </c>
      <c r="U29" s="67">
        <f>[1]Бюджет!$AC$32</f>
        <v>0</v>
      </c>
      <c r="V29" s="11"/>
    </row>
    <row r="30" spans="1:26" s="9" customFormat="1" ht="38.25" customHeight="1" x14ac:dyDescent="0.2">
      <c r="A30" s="421" t="s">
        <v>60</v>
      </c>
      <c r="B30" s="464" t="s">
        <v>55</v>
      </c>
      <c r="C30" s="421" t="s">
        <v>38</v>
      </c>
      <c r="D30" s="16" t="s">
        <v>45</v>
      </c>
      <c r="E30" s="17" t="s">
        <v>40</v>
      </c>
      <c r="F30" s="17" t="s">
        <v>305</v>
      </c>
      <c r="G30" s="17" t="s">
        <v>47</v>
      </c>
      <c r="H30" s="15">
        <v>340409</v>
      </c>
      <c r="I30" s="15">
        <v>340409</v>
      </c>
      <c r="J30" s="15"/>
      <c r="K30" s="15"/>
      <c r="L30" s="330">
        <v>100000</v>
      </c>
      <c r="M30" s="330">
        <v>99125</v>
      </c>
      <c r="N30" s="67"/>
      <c r="O30" s="67"/>
      <c r="P30" s="67"/>
      <c r="Q30" s="67"/>
      <c r="R30" s="67"/>
      <c r="S30" s="67"/>
      <c r="T30" s="67">
        <f>[1]Бюджет!$AB$204</f>
        <v>410000</v>
      </c>
      <c r="U30" s="67">
        <f>[1]Бюджет!$AC$204</f>
        <v>200000</v>
      </c>
      <c r="V30" s="11"/>
    </row>
    <row r="31" spans="1:26" s="9" customFormat="1" ht="23.25" customHeight="1" x14ac:dyDescent="0.2">
      <c r="A31" s="423"/>
      <c r="B31" s="465"/>
      <c r="C31" s="423"/>
      <c r="D31" s="16" t="s">
        <v>45</v>
      </c>
      <c r="E31" s="17" t="s">
        <v>40</v>
      </c>
      <c r="F31" s="17" t="s">
        <v>305</v>
      </c>
      <c r="G31" s="17" t="s">
        <v>47</v>
      </c>
      <c r="H31" s="15"/>
      <c r="I31" s="15"/>
      <c r="J31" s="15"/>
      <c r="K31" s="15"/>
      <c r="L31" s="330"/>
      <c r="M31" s="330"/>
      <c r="N31" s="67"/>
      <c r="O31" s="67"/>
      <c r="P31" s="67"/>
      <c r="Q31" s="67"/>
      <c r="R31" s="67"/>
      <c r="S31" s="67"/>
      <c r="T31" s="67"/>
      <c r="U31" s="67"/>
      <c r="V31" s="11"/>
    </row>
    <row r="32" spans="1:26" s="9" customFormat="1" ht="51" x14ac:dyDescent="0.2">
      <c r="A32" s="7" t="s">
        <v>59</v>
      </c>
      <c r="B32" s="20" t="s">
        <v>56</v>
      </c>
      <c r="C32" s="7" t="s">
        <v>38</v>
      </c>
      <c r="D32" s="16" t="s">
        <v>45</v>
      </c>
      <c r="E32" s="17" t="s">
        <v>40</v>
      </c>
      <c r="F32" s="17" t="s">
        <v>306</v>
      </c>
      <c r="G32" s="17" t="s">
        <v>47</v>
      </c>
      <c r="H32" s="15">
        <v>0</v>
      </c>
      <c r="I32" s="15">
        <v>0</v>
      </c>
      <c r="J32" s="15"/>
      <c r="K32" s="15"/>
      <c r="L32" s="330"/>
      <c r="M32" s="330"/>
      <c r="N32" s="15"/>
      <c r="O32" s="15"/>
      <c r="P32" s="15"/>
      <c r="Q32" s="15"/>
      <c r="R32" s="15"/>
      <c r="S32" s="15"/>
      <c r="T32" s="15"/>
      <c r="U32" s="15"/>
      <c r="V32" s="11"/>
    </row>
    <row r="33" spans="1:22" s="9" customFormat="1" ht="58.5" customHeight="1" x14ac:dyDescent="0.2">
      <c r="A33" s="458" t="s">
        <v>463</v>
      </c>
      <c r="B33" s="459"/>
      <c r="C33" s="110" t="s">
        <v>38</v>
      </c>
      <c r="D33" s="120" t="s">
        <v>45</v>
      </c>
      <c r="E33" s="203"/>
      <c r="F33" s="203"/>
      <c r="G33" s="203"/>
      <c r="H33" s="206">
        <f>H34+H35</f>
        <v>262790</v>
      </c>
      <c r="I33" s="206">
        <f>I34+I35</f>
        <v>262789.7</v>
      </c>
      <c r="J33" s="206"/>
      <c r="K33" s="206"/>
      <c r="L33" s="340"/>
      <c r="M33" s="340"/>
      <c r="N33" s="206"/>
      <c r="O33" s="206"/>
      <c r="P33" s="206"/>
      <c r="Q33" s="206"/>
      <c r="R33" s="206"/>
      <c r="S33" s="206"/>
      <c r="T33" s="206"/>
      <c r="U33" s="204"/>
      <c r="V33" s="205"/>
    </row>
    <row r="34" spans="1:22" s="9" customFormat="1" ht="81" customHeight="1" x14ac:dyDescent="0.2">
      <c r="A34" s="432" t="s">
        <v>464</v>
      </c>
      <c r="B34" s="433"/>
      <c r="C34" s="201" t="s">
        <v>38</v>
      </c>
      <c r="D34" s="202">
        <v>444</v>
      </c>
      <c r="E34" s="184" t="s">
        <v>91</v>
      </c>
      <c r="F34" s="184" t="s">
        <v>399</v>
      </c>
      <c r="G34" s="202">
        <v>612</v>
      </c>
      <c r="H34" s="15">
        <v>238900</v>
      </c>
      <c r="I34" s="15">
        <v>238899.7</v>
      </c>
      <c r="J34" s="15"/>
      <c r="K34" s="15"/>
      <c r="L34" s="330"/>
      <c r="M34" s="330"/>
      <c r="N34" s="15"/>
      <c r="O34" s="15"/>
      <c r="P34" s="15"/>
      <c r="Q34" s="15"/>
      <c r="R34" s="15"/>
      <c r="S34" s="15"/>
      <c r="T34" s="15"/>
      <c r="U34" s="15"/>
      <c r="V34" s="11"/>
    </row>
    <row r="35" spans="1:22" s="9" customFormat="1" ht="86.25" customHeight="1" x14ac:dyDescent="0.2">
      <c r="A35" s="432" t="s">
        <v>465</v>
      </c>
      <c r="B35" s="433"/>
      <c r="C35" s="201" t="s">
        <v>38</v>
      </c>
      <c r="D35" s="202">
        <v>444</v>
      </c>
      <c r="E35" s="184" t="s">
        <v>91</v>
      </c>
      <c r="F35" s="184" t="s">
        <v>400</v>
      </c>
      <c r="G35" s="202">
        <v>612</v>
      </c>
      <c r="H35" s="15">
        <v>23890</v>
      </c>
      <c r="I35" s="15">
        <v>23890</v>
      </c>
      <c r="J35" s="15"/>
      <c r="K35" s="15"/>
      <c r="L35" s="330"/>
      <c r="M35" s="330"/>
      <c r="N35" s="15"/>
      <c r="O35" s="15"/>
      <c r="P35" s="15"/>
      <c r="Q35" s="15"/>
      <c r="R35" s="15"/>
      <c r="S35" s="15"/>
      <c r="T35" s="15"/>
      <c r="U35" s="15"/>
      <c r="V35" s="11"/>
    </row>
    <row r="36" spans="1:22" s="9" customFormat="1" ht="22.5" customHeight="1" x14ac:dyDescent="0.2">
      <c r="A36" s="233"/>
      <c r="B36" s="234"/>
      <c r="C36" s="235"/>
      <c r="D36" s="236"/>
      <c r="E36" s="237"/>
      <c r="F36" s="237"/>
      <c r="G36" s="236"/>
      <c r="H36" s="238">
        <f>H37+H38</f>
        <v>2991078</v>
      </c>
      <c r="I36" s="238">
        <f>I37+I38</f>
        <v>2990508</v>
      </c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8"/>
      <c r="V36" s="239"/>
    </row>
    <row r="37" spans="1:22" s="9" customFormat="1" ht="86.25" customHeight="1" x14ac:dyDescent="0.2">
      <c r="A37" s="432" t="s">
        <v>466</v>
      </c>
      <c r="B37" s="433"/>
      <c r="C37" s="201" t="s">
        <v>38</v>
      </c>
      <c r="D37" s="202">
        <v>444</v>
      </c>
      <c r="E37" s="184" t="s">
        <v>40</v>
      </c>
      <c r="F37" s="184" t="s">
        <v>344</v>
      </c>
      <c r="G37" s="202">
        <v>612</v>
      </c>
      <c r="H37" s="15">
        <v>2849873</v>
      </c>
      <c r="I37" s="15">
        <v>2849303</v>
      </c>
      <c r="J37" s="15"/>
      <c r="K37" s="15"/>
      <c r="L37" s="330"/>
      <c r="M37" s="330"/>
      <c r="N37" s="15"/>
      <c r="O37" s="15"/>
      <c r="P37" s="15"/>
      <c r="Q37" s="15"/>
      <c r="R37" s="15"/>
      <c r="S37" s="15"/>
      <c r="T37" s="15"/>
      <c r="U37" s="15"/>
      <c r="V37" s="11"/>
    </row>
    <row r="38" spans="1:22" s="9" customFormat="1" ht="86.25" customHeight="1" x14ac:dyDescent="0.2">
      <c r="A38" s="432" t="s">
        <v>467</v>
      </c>
      <c r="B38" s="433"/>
      <c r="C38" s="201" t="s">
        <v>38</v>
      </c>
      <c r="D38" s="202">
        <v>444</v>
      </c>
      <c r="E38" s="184" t="s">
        <v>40</v>
      </c>
      <c r="F38" s="184" t="s">
        <v>446</v>
      </c>
      <c r="G38" s="202">
        <v>612</v>
      </c>
      <c r="H38" s="15">
        <v>141205</v>
      </c>
      <c r="I38" s="15">
        <v>141205</v>
      </c>
      <c r="J38" s="15"/>
      <c r="K38" s="15"/>
      <c r="L38" s="330"/>
      <c r="M38" s="330"/>
      <c r="N38" s="15"/>
      <c r="O38" s="15"/>
      <c r="P38" s="15"/>
      <c r="Q38" s="15"/>
      <c r="R38" s="15"/>
      <c r="S38" s="15"/>
      <c r="T38" s="15"/>
      <c r="U38" s="15"/>
      <c r="V38" s="11"/>
    </row>
    <row r="39" spans="1:22" s="9" customFormat="1" ht="25.5" x14ac:dyDescent="0.2">
      <c r="A39" s="439" t="s">
        <v>430</v>
      </c>
      <c r="B39" s="440"/>
      <c r="C39" s="110" t="s">
        <v>20</v>
      </c>
      <c r="D39" s="120"/>
      <c r="E39" s="121"/>
      <c r="F39" s="121"/>
      <c r="G39" s="121"/>
      <c r="H39" s="119">
        <f t="shared" ref="H39:U39" si="9">H40+H41</f>
        <v>41714356.580000006</v>
      </c>
      <c r="I39" s="119">
        <f t="shared" si="9"/>
        <v>41557949.419999994</v>
      </c>
      <c r="J39" s="119"/>
      <c r="K39" s="119"/>
      <c r="L39" s="340">
        <f t="shared" si="9"/>
        <v>34433636.079999998</v>
      </c>
      <c r="M39" s="340">
        <f>M40+M41</f>
        <v>34360561.589999996</v>
      </c>
      <c r="N39" s="119">
        <f t="shared" si="9"/>
        <v>0</v>
      </c>
      <c r="O39" s="119">
        <f t="shared" si="9"/>
        <v>0</v>
      </c>
      <c r="P39" s="119">
        <f t="shared" si="9"/>
        <v>0</v>
      </c>
      <c r="Q39" s="119">
        <f t="shared" si="9"/>
        <v>0</v>
      </c>
      <c r="R39" s="119">
        <f t="shared" si="9"/>
        <v>0</v>
      </c>
      <c r="S39" s="119">
        <f t="shared" si="9"/>
        <v>0</v>
      </c>
      <c r="T39" s="119">
        <f t="shared" si="9"/>
        <v>31599803</v>
      </c>
      <c r="U39" s="119">
        <f t="shared" si="9"/>
        <v>27742664</v>
      </c>
      <c r="V39" s="122"/>
    </row>
    <row r="40" spans="1:22" s="9" customFormat="1" ht="51" x14ac:dyDescent="0.2">
      <c r="A40" s="441"/>
      <c r="B40" s="442"/>
      <c r="C40" s="110" t="s">
        <v>38</v>
      </c>
      <c r="D40" s="120" t="s">
        <v>45</v>
      </c>
      <c r="E40" s="121"/>
      <c r="F40" s="121"/>
      <c r="G40" s="121"/>
      <c r="H40" s="123">
        <f t="shared" ref="H40:U40" si="10">H44+H43+H42+H45</f>
        <v>12625202.6</v>
      </c>
      <c r="I40" s="123">
        <f t="shared" si="10"/>
        <v>12468795.439999998</v>
      </c>
      <c r="J40" s="123"/>
      <c r="K40" s="123"/>
      <c r="L40" s="238">
        <f>L44+L43+L42+L45</f>
        <v>9525649.8200000003</v>
      </c>
      <c r="M40" s="238">
        <f>M44+M43+M42+M45</f>
        <v>9452575.3300000001</v>
      </c>
      <c r="N40" s="123">
        <f t="shared" si="10"/>
        <v>0</v>
      </c>
      <c r="O40" s="123">
        <f t="shared" si="10"/>
        <v>0</v>
      </c>
      <c r="P40" s="123">
        <f t="shared" si="10"/>
        <v>0</v>
      </c>
      <c r="Q40" s="123">
        <f t="shared" si="10"/>
        <v>0</v>
      </c>
      <c r="R40" s="123">
        <f t="shared" si="10"/>
        <v>0</v>
      </c>
      <c r="S40" s="123">
        <f t="shared" si="10"/>
        <v>0</v>
      </c>
      <c r="T40" s="123">
        <f t="shared" si="10"/>
        <v>8840000</v>
      </c>
      <c r="U40" s="123">
        <f t="shared" si="10"/>
        <v>8840000</v>
      </c>
      <c r="V40" s="122"/>
    </row>
    <row r="41" spans="1:22" s="9" customFormat="1" ht="25.5" x14ac:dyDescent="0.2">
      <c r="A41" s="443"/>
      <c r="B41" s="444"/>
      <c r="C41" s="110" t="s">
        <v>42</v>
      </c>
      <c r="D41" s="120" t="s">
        <v>41</v>
      </c>
      <c r="E41" s="121"/>
      <c r="F41" s="121"/>
      <c r="G41" s="121"/>
      <c r="H41" s="123">
        <f>H46+H86</f>
        <v>29089153.980000004</v>
      </c>
      <c r="I41" s="123">
        <f>I46+I86</f>
        <v>29089153.979999997</v>
      </c>
      <c r="J41" s="123"/>
      <c r="K41" s="123"/>
      <c r="L41" s="238">
        <f>L46+L86+L92</f>
        <v>24907986.259999998</v>
      </c>
      <c r="M41" s="238">
        <f>M46+M86+M92</f>
        <v>24907986.259999998</v>
      </c>
      <c r="N41" s="123">
        <f t="shared" ref="N41:U41" si="11">N46+N86</f>
        <v>0</v>
      </c>
      <c r="O41" s="123">
        <f t="shared" si="11"/>
        <v>0</v>
      </c>
      <c r="P41" s="123">
        <f t="shared" si="11"/>
        <v>0</v>
      </c>
      <c r="Q41" s="123">
        <f t="shared" si="11"/>
        <v>0</v>
      </c>
      <c r="R41" s="123">
        <f t="shared" si="11"/>
        <v>0</v>
      </c>
      <c r="S41" s="123">
        <f t="shared" si="11"/>
        <v>0</v>
      </c>
      <c r="T41" s="123">
        <f>T46+T86</f>
        <v>22759803</v>
      </c>
      <c r="U41" s="123">
        <f t="shared" si="11"/>
        <v>18902664</v>
      </c>
      <c r="V41" s="122"/>
    </row>
    <row r="42" spans="1:22" s="9" customFormat="1" ht="41.25" customHeight="1" x14ac:dyDescent="0.2">
      <c r="A42" s="421" t="s">
        <v>67</v>
      </c>
      <c r="B42" s="464" t="s">
        <v>57</v>
      </c>
      <c r="C42" s="421" t="s">
        <v>38</v>
      </c>
      <c r="D42" s="16" t="s">
        <v>45</v>
      </c>
      <c r="E42" s="90" t="s">
        <v>40</v>
      </c>
      <c r="F42" s="90" t="s">
        <v>267</v>
      </c>
      <c r="G42" s="90" t="s">
        <v>47</v>
      </c>
      <c r="H42" s="15">
        <v>12268335.34</v>
      </c>
      <c r="I42" s="15">
        <v>12111928.179999998</v>
      </c>
      <c r="J42" s="15"/>
      <c r="K42" s="15"/>
      <c r="L42" s="330">
        <v>8852749.8200000003</v>
      </c>
      <c r="M42" s="330">
        <v>8829208.9399999995</v>
      </c>
      <c r="N42" s="67"/>
      <c r="O42" s="67"/>
      <c r="P42" s="67"/>
      <c r="Q42" s="67"/>
      <c r="R42" s="67"/>
      <c r="S42" s="67"/>
      <c r="T42" s="67">
        <f>[1]Бюджет!$AB$25+[1]Бюджет!$AB$186+[1]Бюджет!$AB$347</f>
        <v>8440000</v>
      </c>
      <c r="U42" s="67">
        <f>[1]Бюджет!$AC$25+[1]Бюджет!$AC$186+[1]Бюджет!$AC$347</f>
        <v>8440000</v>
      </c>
      <c r="V42" s="11"/>
    </row>
    <row r="43" spans="1:22" s="9" customFormat="1" ht="17.25" customHeight="1" x14ac:dyDescent="0.2">
      <c r="A43" s="423"/>
      <c r="B43" s="465"/>
      <c r="C43" s="423"/>
      <c r="D43" s="16" t="s">
        <v>45</v>
      </c>
      <c r="E43" s="90" t="s">
        <v>40</v>
      </c>
      <c r="F43" s="90" t="s">
        <v>267</v>
      </c>
      <c r="G43" s="90" t="s">
        <v>47</v>
      </c>
      <c r="H43" s="15">
        <v>0</v>
      </c>
      <c r="I43" s="15">
        <v>0</v>
      </c>
      <c r="J43" s="15"/>
      <c r="K43" s="15"/>
      <c r="L43" s="330"/>
      <c r="M43" s="330"/>
      <c r="N43" s="67"/>
      <c r="O43" s="67"/>
      <c r="P43" s="67"/>
      <c r="Q43" s="67"/>
      <c r="R43" s="67"/>
      <c r="S43" s="67"/>
      <c r="T43" s="67"/>
      <c r="U43" s="67"/>
      <c r="V43" s="11"/>
    </row>
    <row r="44" spans="1:22" s="9" customFormat="1" ht="38.25" customHeight="1" x14ac:dyDescent="0.2">
      <c r="A44" s="421" t="s">
        <v>68</v>
      </c>
      <c r="B44" s="464" t="s">
        <v>57</v>
      </c>
      <c r="C44" s="421" t="s">
        <v>38</v>
      </c>
      <c r="D44" s="16" t="s">
        <v>45</v>
      </c>
      <c r="E44" s="90" t="s">
        <v>40</v>
      </c>
      <c r="F44" s="90" t="s">
        <v>267</v>
      </c>
      <c r="G44" s="90" t="s">
        <v>149</v>
      </c>
      <c r="H44" s="15">
        <v>356867.26</v>
      </c>
      <c r="I44" s="15">
        <v>356867.26</v>
      </c>
      <c r="J44" s="15"/>
      <c r="K44" s="15"/>
      <c r="L44" s="330">
        <v>672900</v>
      </c>
      <c r="M44" s="330">
        <v>623366.39</v>
      </c>
      <c r="N44" s="67"/>
      <c r="O44" s="67"/>
      <c r="P44" s="67"/>
      <c r="Q44" s="67"/>
      <c r="R44" s="67"/>
      <c r="S44" s="67"/>
      <c r="T44" s="67">
        <f>[1]Бюджет!$AB$450</f>
        <v>400000</v>
      </c>
      <c r="U44" s="67">
        <f>[1]Бюджет!$AC$450</f>
        <v>400000</v>
      </c>
      <c r="V44" s="11"/>
    </row>
    <row r="45" spans="1:22" s="9" customFormat="1" x14ac:dyDescent="0.2">
      <c r="A45" s="423"/>
      <c r="B45" s="465"/>
      <c r="C45" s="423"/>
      <c r="D45" s="16" t="s">
        <v>45</v>
      </c>
      <c r="E45" s="90" t="s">
        <v>40</v>
      </c>
      <c r="F45" s="90" t="s">
        <v>267</v>
      </c>
      <c r="G45" s="90" t="s">
        <v>149</v>
      </c>
      <c r="H45" s="15">
        <v>0</v>
      </c>
      <c r="I45" s="15">
        <v>0</v>
      </c>
      <c r="J45" s="15"/>
      <c r="K45" s="15"/>
      <c r="L45" s="330"/>
      <c r="M45" s="330"/>
      <c r="N45" s="15"/>
      <c r="O45" s="15"/>
      <c r="P45" s="15"/>
      <c r="Q45" s="15"/>
      <c r="R45" s="15"/>
      <c r="S45" s="15"/>
      <c r="T45" s="15"/>
      <c r="U45" s="15"/>
      <c r="V45" s="11"/>
    </row>
    <row r="46" spans="1:22" s="9" customFormat="1" ht="31.5" customHeight="1" x14ac:dyDescent="0.2">
      <c r="A46" s="324" t="s">
        <v>69</v>
      </c>
      <c r="B46" s="323" t="s">
        <v>58</v>
      </c>
      <c r="C46" s="95" t="s">
        <v>42</v>
      </c>
      <c r="D46" s="293" t="s">
        <v>41</v>
      </c>
      <c r="E46" s="294" t="s">
        <v>40</v>
      </c>
      <c r="F46" s="90"/>
      <c r="G46" s="90"/>
      <c r="H46" s="67">
        <f>SUM(H47:H85)</f>
        <v>7522434.5400000019</v>
      </c>
      <c r="I46" s="67">
        <f>SUM(I47:I85)</f>
        <v>7522434.54</v>
      </c>
      <c r="J46" s="67"/>
      <c r="K46" s="67"/>
      <c r="L46" s="329">
        <f>-L47+L48+L49+L50+L51+L52+L53+L54+L55+L56+L57+L58+L59+L60+L61+L62+L63+L64+L65+L66+L67+L68+L69+L70+L71+L72+L73+L74+L75+L76+L77+L78+L80+L81+L82</f>
        <v>13378805.779999999</v>
      </c>
      <c r="M46" s="329">
        <f>M53+M54+M55+M57+M63+M64+M65+M70+M71+M72+M73+M74+M78+M82</f>
        <v>13378805.779999999</v>
      </c>
      <c r="N46" s="67">
        <f t="shared" ref="N46:U46" si="12">SUM(N47:N85)</f>
        <v>0</v>
      </c>
      <c r="O46" s="67">
        <f t="shared" si="12"/>
        <v>0</v>
      </c>
      <c r="P46" s="67">
        <f t="shared" si="12"/>
        <v>0</v>
      </c>
      <c r="Q46" s="67">
        <f t="shared" si="12"/>
        <v>0</v>
      </c>
      <c r="R46" s="67">
        <f t="shared" si="12"/>
        <v>0</v>
      </c>
      <c r="S46" s="67">
        <f t="shared" si="12"/>
        <v>0</v>
      </c>
      <c r="T46" s="67">
        <f t="shared" si="12"/>
        <v>22759803</v>
      </c>
      <c r="U46" s="67">
        <f t="shared" si="12"/>
        <v>18902664</v>
      </c>
      <c r="V46" s="86"/>
    </row>
    <row r="47" spans="1:22" s="93" customFormat="1" ht="120" customHeight="1" x14ac:dyDescent="0.2">
      <c r="A47" s="95" t="s">
        <v>70</v>
      </c>
      <c r="B47" s="291" t="s">
        <v>456</v>
      </c>
      <c r="C47" s="292" t="s">
        <v>42</v>
      </c>
      <c r="D47" s="293" t="s">
        <v>41</v>
      </c>
      <c r="E47" s="294" t="s">
        <v>91</v>
      </c>
      <c r="F47" s="295" t="s">
        <v>457</v>
      </c>
      <c r="G47" s="90" t="s">
        <v>92</v>
      </c>
      <c r="H47" s="67">
        <v>0</v>
      </c>
      <c r="I47" s="67">
        <v>0</v>
      </c>
      <c r="J47" s="67"/>
      <c r="K47" s="67"/>
      <c r="L47" s="331"/>
      <c r="M47" s="330"/>
      <c r="N47" s="67"/>
      <c r="O47" s="67"/>
      <c r="P47" s="67"/>
      <c r="Q47" s="67"/>
      <c r="R47" s="67"/>
      <c r="S47" s="67"/>
      <c r="T47" s="67"/>
      <c r="U47" s="67"/>
      <c r="V47" s="86"/>
    </row>
    <row r="48" spans="1:22" s="97" customFormat="1" ht="76.5" x14ac:dyDescent="0.2">
      <c r="A48" s="296" t="s">
        <v>230</v>
      </c>
      <c r="B48" s="297" t="s">
        <v>372</v>
      </c>
      <c r="C48" s="298" t="s">
        <v>42</v>
      </c>
      <c r="D48" s="103" t="s">
        <v>41</v>
      </c>
      <c r="E48" s="299" t="s">
        <v>91</v>
      </c>
      <c r="F48" s="300" t="s">
        <v>313</v>
      </c>
      <c r="G48" s="90" t="s">
        <v>92</v>
      </c>
      <c r="H48" s="67">
        <v>0</v>
      </c>
      <c r="I48" s="67">
        <v>0</v>
      </c>
      <c r="J48" s="67"/>
      <c r="K48" s="67"/>
      <c r="L48" s="330"/>
      <c r="M48" s="330"/>
      <c r="N48" s="67"/>
      <c r="O48" s="67"/>
      <c r="P48" s="67"/>
      <c r="Q48" s="67"/>
      <c r="R48" s="67"/>
      <c r="S48" s="67"/>
      <c r="T48" s="67">
        <f>[3]обж!$H$52</f>
        <v>200000</v>
      </c>
      <c r="U48" s="67">
        <f>[3]обж!$I$52</f>
        <v>200000</v>
      </c>
      <c r="V48" s="86"/>
    </row>
    <row r="49" spans="1:22" s="97" customFormat="1" ht="30.75" customHeight="1" x14ac:dyDescent="0.2">
      <c r="A49" s="301" t="s">
        <v>71</v>
      </c>
      <c r="B49" s="95" t="s">
        <v>90</v>
      </c>
      <c r="C49" s="95" t="s">
        <v>42</v>
      </c>
      <c r="D49" s="92" t="s">
        <v>41</v>
      </c>
      <c r="E49" s="90" t="s">
        <v>91</v>
      </c>
      <c r="F49" s="282" t="s">
        <v>316</v>
      </c>
      <c r="G49" s="90" t="s">
        <v>92</v>
      </c>
      <c r="H49" s="67">
        <v>0</v>
      </c>
      <c r="I49" s="67">
        <v>0</v>
      </c>
      <c r="J49" s="67"/>
      <c r="K49" s="67"/>
      <c r="L49" s="330"/>
      <c r="M49" s="330"/>
      <c r="N49" s="67"/>
      <c r="O49" s="67"/>
      <c r="P49" s="67"/>
      <c r="Q49" s="67"/>
      <c r="R49" s="67"/>
      <c r="S49" s="67"/>
      <c r="T49" s="67"/>
      <c r="U49" s="67">
        <f>[3]обж!$I$53</f>
        <v>3395932</v>
      </c>
      <c r="V49" s="86"/>
    </row>
    <row r="50" spans="1:22" s="9" customFormat="1" ht="16.5" customHeight="1" x14ac:dyDescent="0.2">
      <c r="A50" s="415" t="s">
        <v>72</v>
      </c>
      <c r="B50" s="415" t="s">
        <v>368</v>
      </c>
      <c r="C50" s="415" t="s">
        <v>42</v>
      </c>
      <c r="D50" s="302">
        <v>441</v>
      </c>
      <c r="E50" s="303" t="s">
        <v>91</v>
      </c>
      <c r="F50" s="304" t="s">
        <v>308</v>
      </c>
      <c r="G50" s="302">
        <v>243</v>
      </c>
      <c r="H50" s="67">
        <v>1630864.7700000003</v>
      </c>
      <c r="I50" s="67">
        <v>1630864.77</v>
      </c>
      <c r="J50" s="67"/>
      <c r="K50" s="67"/>
      <c r="L50" s="330"/>
      <c r="M50" s="330"/>
      <c r="N50" s="67"/>
      <c r="O50" s="67"/>
      <c r="P50" s="67"/>
      <c r="Q50" s="67"/>
      <c r="R50" s="67"/>
      <c r="S50" s="67"/>
      <c r="T50" s="67"/>
      <c r="U50" s="67"/>
      <c r="V50" s="86"/>
    </row>
    <row r="51" spans="1:22" s="9" customFormat="1" ht="15.75" customHeight="1" x14ac:dyDescent="0.2">
      <c r="A51" s="416"/>
      <c r="B51" s="416"/>
      <c r="C51" s="416"/>
      <c r="D51" s="302">
        <v>441</v>
      </c>
      <c r="E51" s="303" t="s">
        <v>91</v>
      </c>
      <c r="F51" s="304" t="s">
        <v>388</v>
      </c>
      <c r="G51" s="302">
        <v>243</v>
      </c>
      <c r="H51" s="67">
        <v>50000</v>
      </c>
      <c r="I51" s="67">
        <v>50000</v>
      </c>
      <c r="J51" s="67"/>
      <c r="K51" s="67"/>
      <c r="L51" s="330"/>
      <c r="M51" s="330"/>
      <c r="N51" s="67"/>
      <c r="O51" s="67"/>
      <c r="P51" s="67"/>
      <c r="Q51" s="67"/>
      <c r="R51" s="67"/>
      <c r="S51" s="67"/>
      <c r="T51" s="67"/>
      <c r="U51" s="67"/>
      <c r="V51" s="86"/>
    </row>
    <row r="52" spans="1:22" s="9" customFormat="1" ht="33.75" customHeight="1" x14ac:dyDescent="0.2">
      <c r="A52" s="417"/>
      <c r="B52" s="417"/>
      <c r="C52" s="417"/>
      <c r="D52" s="302">
        <v>441</v>
      </c>
      <c r="E52" s="303" t="s">
        <v>91</v>
      </c>
      <c r="F52" s="304" t="s">
        <v>389</v>
      </c>
      <c r="G52" s="302">
        <v>243</v>
      </c>
      <c r="H52" s="67">
        <v>100000</v>
      </c>
      <c r="I52" s="67">
        <v>100000</v>
      </c>
      <c r="J52" s="67"/>
      <c r="K52" s="67"/>
      <c r="L52" s="330"/>
      <c r="M52" s="330"/>
      <c r="N52" s="67"/>
      <c r="O52" s="67"/>
      <c r="P52" s="67"/>
      <c r="Q52" s="67"/>
      <c r="R52" s="67"/>
      <c r="S52" s="67"/>
      <c r="T52" s="67"/>
      <c r="U52" s="67"/>
      <c r="V52" s="86"/>
    </row>
    <row r="53" spans="1:22" s="9" customFormat="1" ht="17.25" customHeight="1" x14ac:dyDescent="0.2">
      <c r="A53" s="415" t="s">
        <v>73</v>
      </c>
      <c r="B53" s="415" t="s">
        <v>369</v>
      </c>
      <c r="C53" s="418" t="s">
        <v>42</v>
      </c>
      <c r="D53" s="302">
        <v>441</v>
      </c>
      <c r="E53" s="303" t="s">
        <v>39</v>
      </c>
      <c r="F53" s="304" t="s">
        <v>310</v>
      </c>
      <c r="G53" s="302">
        <v>243</v>
      </c>
      <c r="H53" s="67">
        <v>1842796.4200000002</v>
      </c>
      <c r="I53" s="67">
        <v>1842796.42</v>
      </c>
      <c r="J53" s="67"/>
      <c r="K53" s="67"/>
      <c r="L53" s="330">
        <v>5960551.4699999997</v>
      </c>
      <c r="M53" s="330">
        <v>5960551.4699999997</v>
      </c>
      <c r="N53" s="67"/>
      <c r="O53" s="67"/>
      <c r="P53" s="67"/>
      <c r="Q53" s="67"/>
      <c r="R53" s="67"/>
      <c r="S53" s="67"/>
      <c r="T53" s="67"/>
      <c r="U53" s="67"/>
      <c r="V53" s="86"/>
    </row>
    <row r="54" spans="1:22" s="9" customFormat="1" ht="27" customHeight="1" x14ac:dyDescent="0.2">
      <c r="A54" s="416"/>
      <c r="B54" s="416"/>
      <c r="C54" s="419"/>
      <c r="D54" s="302">
        <v>441</v>
      </c>
      <c r="E54" s="303" t="s">
        <v>39</v>
      </c>
      <c r="F54" s="304" t="s">
        <v>388</v>
      </c>
      <c r="G54" s="302">
        <v>243</v>
      </c>
      <c r="H54" s="67">
        <v>50000</v>
      </c>
      <c r="I54" s="67">
        <v>50000</v>
      </c>
      <c r="J54" s="67"/>
      <c r="K54" s="67"/>
      <c r="L54" s="330">
        <v>50000</v>
      </c>
      <c r="M54" s="330">
        <v>50000</v>
      </c>
      <c r="N54" s="67"/>
      <c r="O54" s="67"/>
      <c r="P54" s="67"/>
      <c r="Q54" s="67"/>
      <c r="R54" s="67"/>
      <c r="S54" s="67"/>
      <c r="T54" s="67"/>
      <c r="U54" s="67"/>
      <c r="V54" s="86"/>
    </row>
    <row r="55" spans="1:22" s="9" customFormat="1" ht="23.25" customHeight="1" x14ac:dyDescent="0.2">
      <c r="A55" s="417"/>
      <c r="B55" s="417"/>
      <c r="C55" s="420"/>
      <c r="D55" s="302">
        <v>441</v>
      </c>
      <c r="E55" s="303" t="s">
        <v>39</v>
      </c>
      <c r="F55" s="304" t="s">
        <v>389</v>
      </c>
      <c r="G55" s="302">
        <v>243</v>
      </c>
      <c r="H55" s="67">
        <v>63475.11</v>
      </c>
      <c r="I55" s="67">
        <v>63475.11</v>
      </c>
      <c r="J55" s="67"/>
      <c r="K55" s="67"/>
      <c r="L55" s="330">
        <v>11800</v>
      </c>
      <c r="M55" s="330">
        <v>11800</v>
      </c>
      <c r="N55" s="67"/>
      <c r="O55" s="67"/>
      <c r="P55" s="67"/>
      <c r="Q55" s="67"/>
      <c r="R55" s="67"/>
      <c r="S55" s="67"/>
      <c r="T55" s="67"/>
      <c r="U55" s="67"/>
      <c r="V55" s="86"/>
    </row>
    <row r="56" spans="1:22" s="9" customFormat="1" ht="76.5" x14ac:dyDescent="0.2">
      <c r="A56" s="301" t="s">
        <v>74</v>
      </c>
      <c r="B56" s="95" t="s">
        <v>370</v>
      </c>
      <c r="C56" s="95" t="s">
        <v>42</v>
      </c>
      <c r="D56" s="305">
        <v>441</v>
      </c>
      <c r="E56" s="306" t="s">
        <v>91</v>
      </c>
      <c r="F56" s="307" t="s">
        <v>312</v>
      </c>
      <c r="G56" s="302">
        <v>243</v>
      </c>
      <c r="H56" s="67"/>
      <c r="I56" s="67"/>
      <c r="J56" s="67"/>
      <c r="K56" s="67"/>
      <c r="L56" s="330"/>
      <c r="M56" s="330"/>
      <c r="N56" s="67"/>
      <c r="O56" s="67"/>
      <c r="P56" s="67"/>
      <c r="Q56" s="67"/>
      <c r="R56" s="67"/>
      <c r="S56" s="67"/>
      <c r="T56" s="67">
        <f>[3]обж!$H$45</f>
        <v>2500000</v>
      </c>
      <c r="U56" s="67">
        <f>[3]обж!$I$45</f>
        <v>10286145</v>
      </c>
      <c r="V56" s="86"/>
    </row>
    <row r="57" spans="1:22" s="9" customFormat="1" ht="63.75" x14ac:dyDescent="0.2">
      <c r="A57" s="301" t="s">
        <v>75</v>
      </c>
      <c r="B57" s="95" t="s">
        <v>550</v>
      </c>
      <c r="C57" s="95" t="s">
        <v>42</v>
      </c>
      <c r="D57" s="185" t="s">
        <v>41</v>
      </c>
      <c r="E57" s="185" t="s">
        <v>39</v>
      </c>
      <c r="F57" s="295" t="s">
        <v>403</v>
      </c>
      <c r="G57" s="185" t="s">
        <v>92</v>
      </c>
      <c r="H57" s="67">
        <v>821269</v>
      </c>
      <c r="I57" s="67">
        <v>821269</v>
      </c>
      <c r="J57" s="67"/>
      <c r="K57" s="67"/>
      <c r="L57" s="343">
        <v>1460812.87</v>
      </c>
      <c r="M57" s="343">
        <v>1460812.87</v>
      </c>
      <c r="N57" s="67"/>
      <c r="O57" s="67"/>
      <c r="P57" s="67"/>
      <c r="Q57" s="67"/>
      <c r="R57" s="67"/>
      <c r="S57" s="67"/>
      <c r="T57" s="67"/>
      <c r="U57" s="67"/>
      <c r="V57" s="86"/>
    </row>
    <row r="58" spans="1:22" s="9" customFormat="1" ht="80.25" customHeight="1" x14ac:dyDescent="0.2">
      <c r="A58" s="301" t="s">
        <v>76</v>
      </c>
      <c r="B58" s="95" t="s">
        <v>372</v>
      </c>
      <c r="C58" s="95" t="s">
        <v>42</v>
      </c>
      <c r="D58" s="302">
        <v>441</v>
      </c>
      <c r="E58" s="303" t="s">
        <v>91</v>
      </c>
      <c r="F58" s="295" t="s">
        <v>307</v>
      </c>
      <c r="G58" s="90" t="s">
        <v>92</v>
      </c>
      <c r="H58" s="67"/>
      <c r="I58" s="67"/>
      <c r="J58" s="67"/>
      <c r="K58" s="67"/>
      <c r="L58" s="330"/>
      <c r="M58" s="332"/>
      <c r="N58" s="308"/>
      <c r="O58" s="308"/>
      <c r="P58" s="308"/>
      <c r="Q58" s="308"/>
      <c r="R58" s="308"/>
      <c r="S58" s="308"/>
      <c r="T58" s="308">
        <f>[3]обж!$H$48</f>
        <v>9198744</v>
      </c>
      <c r="U58" s="308">
        <f>[3]обж!$I$48</f>
        <v>1776533</v>
      </c>
      <c r="V58" s="86"/>
    </row>
    <row r="59" spans="1:22" s="9" customFormat="1" ht="25.5" customHeight="1" x14ac:dyDescent="0.2">
      <c r="A59" s="415" t="s">
        <v>77</v>
      </c>
      <c r="B59" s="415" t="s">
        <v>373</v>
      </c>
      <c r="C59" s="415" t="s">
        <v>42</v>
      </c>
      <c r="D59" s="302">
        <v>441</v>
      </c>
      <c r="E59" s="303" t="s">
        <v>91</v>
      </c>
      <c r="F59" s="295" t="s">
        <v>317</v>
      </c>
      <c r="G59" s="302">
        <v>243</v>
      </c>
      <c r="H59" s="67">
        <v>927069.3600000001</v>
      </c>
      <c r="I59" s="67">
        <v>927069.36</v>
      </c>
      <c r="J59" s="67"/>
      <c r="K59" s="67"/>
      <c r="L59" s="330"/>
      <c r="M59" s="330"/>
      <c r="N59" s="67"/>
      <c r="O59" s="67"/>
      <c r="P59" s="67"/>
      <c r="Q59" s="67"/>
      <c r="R59" s="67"/>
      <c r="S59" s="67"/>
      <c r="T59" s="67"/>
      <c r="U59" s="67"/>
      <c r="V59" s="86"/>
    </row>
    <row r="60" spans="1:22" s="9" customFormat="1" ht="23.25" customHeight="1" x14ac:dyDescent="0.2">
      <c r="A60" s="416"/>
      <c r="B60" s="416"/>
      <c r="C60" s="416"/>
      <c r="D60" s="302">
        <v>441</v>
      </c>
      <c r="E60" s="303" t="s">
        <v>91</v>
      </c>
      <c r="F60" s="295" t="s">
        <v>388</v>
      </c>
      <c r="G60" s="302">
        <v>243</v>
      </c>
      <c r="H60" s="67">
        <v>50000</v>
      </c>
      <c r="I60" s="67">
        <v>50000</v>
      </c>
      <c r="J60" s="67"/>
      <c r="K60" s="67"/>
      <c r="L60" s="330"/>
      <c r="M60" s="330"/>
      <c r="N60" s="67"/>
      <c r="O60" s="67"/>
      <c r="P60" s="67"/>
      <c r="Q60" s="67"/>
      <c r="R60" s="67"/>
      <c r="S60" s="67"/>
      <c r="T60" s="67"/>
      <c r="U60" s="67"/>
      <c r="V60" s="86"/>
    </row>
    <row r="61" spans="1:22" s="9" customFormat="1" ht="18.75" customHeight="1" x14ac:dyDescent="0.2">
      <c r="A61" s="417"/>
      <c r="B61" s="417"/>
      <c r="C61" s="417"/>
      <c r="D61" s="302">
        <v>441</v>
      </c>
      <c r="E61" s="303" t="s">
        <v>91</v>
      </c>
      <c r="F61" s="295" t="s">
        <v>389</v>
      </c>
      <c r="G61" s="302">
        <v>243</v>
      </c>
      <c r="H61" s="67">
        <v>134479.5</v>
      </c>
      <c r="I61" s="67">
        <v>134479.5</v>
      </c>
      <c r="J61" s="67"/>
      <c r="K61" s="67"/>
      <c r="L61" s="330"/>
      <c r="M61" s="330"/>
      <c r="N61" s="67"/>
      <c r="O61" s="67"/>
      <c r="P61" s="67"/>
      <c r="Q61" s="67"/>
      <c r="R61" s="67"/>
      <c r="S61" s="67"/>
      <c r="T61" s="67"/>
      <c r="U61" s="67"/>
      <c r="V61" s="86"/>
    </row>
    <row r="62" spans="1:22" s="9" customFormat="1" ht="15.75" x14ac:dyDescent="0.2">
      <c r="A62" s="415" t="s">
        <v>78</v>
      </c>
      <c r="B62" s="415" t="s">
        <v>374</v>
      </c>
      <c r="C62" s="415" t="s">
        <v>42</v>
      </c>
      <c r="D62" s="302">
        <v>441</v>
      </c>
      <c r="E62" s="303" t="s">
        <v>91</v>
      </c>
      <c r="F62" s="295" t="s">
        <v>390</v>
      </c>
      <c r="G62" s="302">
        <v>243</v>
      </c>
      <c r="H62" s="67">
        <v>701434.28999999992</v>
      </c>
      <c r="I62" s="67">
        <v>701434.29</v>
      </c>
      <c r="J62" s="67"/>
      <c r="K62" s="67"/>
      <c r="L62" s="329"/>
      <c r="M62" s="330"/>
      <c r="N62" s="67"/>
      <c r="O62" s="67"/>
      <c r="P62" s="67"/>
      <c r="Q62" s="67"/>
      <c r="R62" s="67"/>
      <c r="S62" s="67"/>
      <c r="T62" s="67"/>
      <c r="U62" s="67"/>
      <c r="V62" s="86"/>
    </row>
    <row r="63" spans="1:22" s="9" customFormat="1" ht="15.75" x14ac:dyDescent="0.2">
      <c r="A63" s="416"/>
      <c r="B63" s="416"/>
      <c r="C63" s="416"/>
      <c r="D63" s="302">
        <v>441</v>
      </c>
      <c r="E63" s="303" t="s">
        <v>91</v>
      </c>
      <c r="F63" s="295" t="s">
        <v>388</v>
      </c>
      <c r="G63" s="302">
        <v>243</v>
      </c>
      <c r="H63" s="67">
        <v>50000</v>
      </c>
      <c r="I63" s="67">
        <v>50000</v>
      </c>
      <c r="J63" s="67"/>
      <c r="K63" s="67"/>
      <c r="L63" s="330">
        <v>50000</v>
      </c>
      <c r="M63" s="330">
        <v>50000</v>
      </c>
      <c r="N63" s="67"/>
      <c r="O63" s="67"/>
      <c r="P63" s="67"/>
      <c r="Q63" s="67"/>
      <c r="R63" s="67"/>
      <c r="S63" s="67"/>
      <c r="T63" s="67"/>
      <c r="U63" s="67"/>
      <c r="V63" s="86"/>
    </row>
    <row r="64" spans="1:22" s="9" customFormat="1" ht="35.25" customHeight="1" x14ac:dyDescent="0.2">
      <c r="A64" s="417"/>
      <c r="B64" s="417"/>
      <c r="C64" s="417"/>
      <c r="D64" s="302">
        <v>441</v>
      </c>
      <c r="E64" s="303" t="s">
        <v>91</v>
      </c>
      <c r="F64" s="295" t="s">
        <v>389</v>
      </c>
      <c r="G64" s="302">
        <v>243</v>
      </c>
      <c r="H64" s="67">
        <v>12146.95</v>
      </c>
      <c r="I64" s="67">
        <v>12146.95</v>
      </c>
      <c r="J64" s="67"/>
      <c r="K64" s="67"/>
      <c r="L64" s="330">
        <v>11800</v>
      </c>
      <c r="M64" s="330">
        <v>11800</v>
      </c>
      <c r="N64" s="67"/>
      <c r="O64" s="67"/>
      <c r="P64" s="67"/>
      <c r="Q64" s="67"/>
      <c r="R64" s="67"/>
      <c r="S64" s="67"/>
      <c r="T64" s="67"/>
      <c r="U64" s="67"/>
      <c r="V64" s="86"/>
    </row>
    <row r="65" spans="1:27" s="9" customFormat="1" ht="21.75" customHeight="1" x14ac:dyDescent="0.2">
      <c r="A65" s="415" t="s">
        <v>79</v>
      </c>
      <c r="B65" s="415" t="s">
        <v>375</v>
      </c>
      <c r="C65" s="418" t="s">
        <v>42</v>
      </c>
      <c r="D65" s="309">
        <v>441</v>
      </c>
      <c r="E65" s="184" t="s">
        <v>39</v>
      </c>
      <c r="F65" s="310" t="s">
        <v>391</v>
      </c>
      <c r="G65" s="302">
        <v>243</v>
      </c>
      <c r="H65" s="67"/>
      <c r="I65" s="67"/>
      <c r="J65" s="67"/>
      <c r="K65" s="67"/>
      <c r="L65" s="330">
        <v>3372619.65</v>
      </c>
      <c r="M65" s="330">
        <v>3372619.65</v>
      </c>
      <c r="N65" s="67"/>
      <c r="O65" s="67"/>
      <c r="P65" s="67"/>
      <c r="Q65" s="67"/>
      <c r="R65" s="67"/>
      <c r="S65" s="67"/>
      <c r="T65" s="67"/>
      <c r="U65" s="67"/>
      <c r="V65" s="86"/>
    </row>
    <row r="66" spans="1:27" s="9" customFormat="1" ht="21.75" customHeight="1" x14ac:dyDescent="0.2">
      <c r="A66" s="416"/>
      <c r="B66" s="416"/>
      <c r="C66" s="419"/>
      <c r="D66" s="309">
        <v>441</v>
      </c>
      <c r="E66" s="184" t="s">
        <v>91</v>
      </c>
      <c r="F66" s="310" t="s">
        <v>310</v>
      </c>
      <c r="G66" s="302">
        <v>243</v>
      </c>
      <c r="H66" s="67"/>
      <c r="I66" s="67"/>
      <c r="J66" s="67"/>
      <c r="K66" s="67"/>
      <c r="L66" s="330"/>
      <c r="M66" s="330"/>
      <c r="N66" s="67"/>
      <c r="O66" s="67"/>
      <c r="P66" s="67"/>
      <c r="Q66" s="67"/>
      <c r="R66" s="67"/>
      <c r="S66" s="67"/>
      <c r="T66" s="67"/>
      <c r="U66" s="67"/>
      <c r="V66" s="86"/>
    </row>
    <row r="67" spans="1:27" s="9" customFormat="1" ht="23.25" customHeight="1" x14ac:dyDescent="0.2">
      <c r="A67" s="416"/>
      <c r="B67" s="416"/>
      <c r="C67" s="419"/>
      <c r="D67" s="302">
        <v>441</v>
      </c>
      <c r="E67" s="303" t="s">
        <v>39</v>
      </c>
      <c r="F67" s="295" t="s">
        <v>388</v>
      </c>
      <c r="G67" s="302">
        <v>243</v>
      </c>
      <c r="H67" s="67">
        <v>50000</v>
      </c>
      <c r="I67" s="67">
        <v>50000</v>
      </c>
      <c r="J67" s="67"/>
      <c r="K67" s="67"/>
      <c r="L67" s="330"/>
      <c r="M67" s="330"/>
      <c r="N67" s="67"/>
      <c r="O67" s="67"/>
      <c r="P67" s="67"/>
      <c r="Q67" s="67"/>
      <c r="R67" s="67"/>
      <c r="S67" s="67"/>
      <c r="T67" s="67"/>
      <c r="U67" s="67"/>
      <c r="V67" s="86"/>
    </row>
    <row r="68" spans="1:27" s="9" customFormat="1" ht="24" customHeight="1" x14ac:dyDescent="0.2">
      <c r="A68" s="417"/>
      <c r="B68" s="417"/>
      <c r="C68" s="420"/>
      <c r="D68" s="302">
        <v>441</v>
      </c>
      <c r="E68" s="303" t="s">
        <v>39</v>
      </c>
      <c r="F68" s="295" t="s">
        <v>389</v>
      </c>
      <c r="G68" s="302">
        <v>243</v>
      </c>
      <c r="H68" s="67"/>
      <c r="I68" s="67"/>
      <c r="J68" s="67"/>
      <c r="K68" s="67"/>
      <c r="L68" s="330"/>
      <c r="M68" s="330"/>
      <c r="N68" s="67"/>
      <c r="O68" s="67"/>
      <c r="P68" s="67"/>
      <c r="Q68" s="67"/>
      <c r="R68" s="67"/>
      <c r="S68" s="67"/>
      <c r="T68" s="67"/>
      <c r="U68" s="67"/>
      <c r="V68" s="86"/>
    </row>
    <row r="69" spans="1:27" s="9" customFormat="1" ht="24" customHeight="1" x14ac:dyDescent="0.2">
      <c r="A69" s="415" t="s">
        <v>80</v>
      </c>
      <c r="B69" s="415" t="s">
        <v>376</v>
      </c>
      <c r="C69" s="418" t="s">
        <v>42</v>
      </c>
      <c r="D69" s="309">
        <v>441</v>
      </c>
      <c r="E69" s="184" t="s">
        <v>39</v>
      </c>
      <c r="F69" s="310" t="s">
        <v>309</v>
      </c>
      <c r="G69" s="302">
        <v>243</v>
      </c>
      <c r="H69" s="67">
        <v>983606.77</v>
      </c>
      <c r="I69" s="67">
        <v>983606.77</v>
      </c>
      <c r="J69" s="67"/>
      <c r="K69" s="67"/>
      <c r="L69" s="330"/>
      <c r="M69" s="330"/>
      <c r="N69" s="67"/>
      <c r="O69" s="67"/>
      <c r="P69" s="67"/>
      <c r="Q69" s="67"/>
      <c r="R69" s="67"/>
      <c r="S69" s="67"/>
      <c r="T69" s="67"/>
      <c r="U69" s="67"/>
      <c r="V69" s="86"/>
    </row>
    <row r="70" spans="1:27" s="9" customFormat="1" ht="24" customHeight="1" x14ac:dyDescent="0.2">
      <c r="A70" s="416"/>
      <c r="B70" s="416"/>
      <c r="C70" s="419"/>
      <c r="D70" s="302">
        <v>441</v>
      </c>
      <c r="E70" s="303" t="s">
        <v>39</v>
      </c>
      <c r="F70" s="295" t="s">
        <v>388</v>
      </c>
      <c r="G70" s="302">
        <v>243</v>
      </c>
      <c r="H70" s="67">
        <v>50000</v>
      </c>
      <c r="I70" s="67">
        <v>50000</v>
      </c>
      <c r="J70" s="67"/>
      <c r="K70" s="67"/>
      <c r="L70" s="330"/>
      <c r="M70" s="330"/>
      <c r="N70" s="67"/>
      <c r="O70" s="67"/>
      <c r="P70" s="67"/>
      <c r="Q70" s="67"/>
      <c r="R70" s="67"/>
      <c r="S70" s="67"/>
      <c r="T70" s="67">
        <v>200000</v>
      </c>
      <c r="U70" s="67">
        <v>200000</v>
      </c>
      <c r="V70" s="86"/>
    </row>
    <row r="71" spans="1:27" s="9" customFormat="1" ht="25.5" customHeight="1" x14ac:dyDescent="0.2">
      <c r="A71" s="417"/>
      <c r="B71" s="417"/>
      <c r="C71" s="420"/>
      <c r="D71" s="302">
        <v>441</v>
      </c>
      <c r="E71" s="303" t="s">
        <v>39</v>
      </c>
      <c r="F71" s="295" t="s">
        <v>389</v>
      </c>
      <c r="G71" s="302">
        <v>243</v>
      </c>
      <c r="H71" s="67">
        <v>5292.37</v>
      </c>
      <c r="I71" s="67">
        <v>5292.37</v>
      </c>
      <c r="J71" s="67"/>
      <c r="K71" s="67"/>
      <c r="L71" s="330"/>
      <c r="M71" s="330"/>
      <c r="N71" s="67"/>
      <c r="O71" s="67"/>
      <c r="P71" s="67"/>
      <c r="Q71" s="67"/>
      <c r="R71" s="67"/>
      <c r="S71" s="67"/>
      <c r="T71" s="67">
        <v>400000</v>
      </c>
      <c r="U71" s="67">
        <v>400000</v>
      </c>
      <c r="V71" s="86"/>
    </row>
    <row r="72" spans="1:27" s="9" customFormat="1" ht="63.75" x14ac:dyDescent="0.2">
      <c r="A72" s="301" t="s">
        <v>81</v>
      </c>
      <c r="B72" s="181" t="s">
        <v>450</v>
      </c>
      <c r="C72" s="95" t="s">
        <v>42</v>
      </c>
      <c r="D72" s="302">
        <v>441</v>
      </c>
      <c r="E72" s="303" t="s">
        <v>91</v>
      </c>
      <c r="F72" s="295" t="s">
        <v>455</v>
      </c>
      <c r="G72" s="302">
        <v>243</v>
      </c>
      <c r="H72" s="67"/>
      <c r="I72" s="67"/>
      <c r="J72" s="67"/>
      <c r="K72" s="67"/>
      <c r="L72" s="330">
        <v>548414.15</v>
      </c>
      <c r="M72" s="330">
        <v>548414.15</v>
      </c>
      <c r="N72" s="67"/>
      <c r="O72" s="67"/>
      <c r="P72" s="67"/>
      <c r="Q72" s="67"/>
      <c r="R72" s="67"/>
      <c r="S72" s="67"/>
      <c r="T72" s="67"/>
      <c r="U72" s="67"/>
      <c r="V72" s="86"/>
    </row>
    <row r="73" spans="1:27" s="9" customFormat="1" ht="76.5" x14ac:dyDescent="0.2">
      <c r="A73" s="301" t="s">
        <v>82</v>
      </c>
      <c r="B73" s="297" t="s">
        <v>452</v>
      </c>
      <c r="C73" s="95" t="s">
        <v>42</v>
      </c>
      <c r="D73" s="302">
        <v>441</v>
      </c>
      <c r="E73" s="303" t="s">
        <v>39</v>
      </c>
      <c r="F73" s="295" t="s">
        <v>451</v>
      </c>
      <c r="G73" s="302">
        <v>243</v>
      </c>
      <c r="H73" s="67"/>
      <c r="I73" s="67"/>
      <c r="J73" s="67"/>
      <c r="K73" s="67"/>
      <c r="L73" s="330">
        <v>859063.48</v>
      </c>
      <c r="M73" s="330">
        <v>859063.48</v>
      </c>
      <c r="N73" s="67"/>
      <c r="O73" s="67"/>
      <c r="P73" s="67"/>
      <c r="Q73" s="67"/>
      <c r="R73" s="67"/>
      <c r="S73" s="67"/>
      <c r="T73" s="67"/>
      <c r="U73" s="67"/>
      <c r="V73" s="86"/>
    </row>
    <row r="74" spans="1:27" s="9" customFormat="1" ht="79.5" customHeight="1" x14ac:dyDescent="0.2">
      <c r="A74" s="301" t="s">
        <v>83</v>
      </c>
      <c r="B74" s="311" t="s">
        <v>453</v>
      </c>
      <c r="C74" s="95" t="s">
        <v>42</v>
      </c>
      <c r="D74" s="173">
        <v>441</v>
      </c>
      <c r="E74" s="312" t="s">
        <v>39</v>
      </c>
      <c r="F74" s="310" t="s">
        <v>454</v>
      </c>
      <c r="G74" s="173">
        <v>243</v>
      </c>
      <c r="H74" s="67"/>
      <c r="I74" s="67"/>
      <c r="J74" s="67"/>
      <c r="K74" s="67"/>
      <c r="L74" s="330">
        <v>59266.04</v>
      </c>
      <c r="M74" s="330">
        <v>59266.04</v>
      </c>
      <c r="N74" s="67"/>
      <c r="O74" s="67"/>
      <c r="P74" s="67"/>
      <c r="Q74" s="67"/>
      <c r="R74" s="67"/>
      <c r="S74" s="67"/>
      <c r="T74" s="67"/>
      <c r="U74" s="67"/>
      <c r="V74" s="86"/>
    </row>
    <row r="75" spans="1:27" s="9" customFormat="1" ht="51" x14ac:dyDescent="0.2">
      <c r="A75" s="301" t="s">
        <v>84</v>
      </c>
      <c r="B75" s="181" t="s">
        <v>378</v>
      </c>
      <c r="C75" s="95" t="s">
        <v>42</v>
      </c>
      <c r="D75" s="185" t="s">
        <v>41</v>
      </c>
      <c r="E75" s="185" t="s">
        <v>145</v>
      </c>
      <c r="F75" s="295" t="s">
        <v>320</v>
      </c>
      <c r="G75" s="185" t="s">
        <v>92</v>
      </c>
      <c r="H75" s="67"/>
      <c r="I75" s="67"/>
      <c r="J75" s="67"/>
      <c r="K75" s="67"/>
      <c r="L75" s="330"/>
      <c r="M75" s="330"/>
      <c r="N75" s="67"/>
      <c r="O75" s="67"/>
      <c r="P75" s="67"/>
      <c r="Q75" s="67"/>
      <c r="R75" s="67"/>
      <c r="S75" s="67"/>
      <c r="T75" s="67">
        <f>[3]обж!$H$69</f>
        <v>731937</v>
      </c>
      <c r="U75" s="67"/>
      <c r="V75" s="86"/>
    </row>
    <row r="76" spans="1:27" s="9" customFormat="1" ht="76.5" x14ac:dyDescent="0.2">
      <c r="A76" s="301" t="s">
        <v>85</v>
      </c>
      <c r="B76" s="181" t="s">
        <v>379</v>
      </c>
      <c r="C76" s="95" t="s">
        <v>42</v>
      </c>
      <c r="D76" s="185" t="s">
        <v>41</v>
      </c>
      <c r="E76" s="185" t="s">
        <v>392</v>
      </c>
      <c r="F76" s="295" t="s">
        <v>385</v>
      </c>
      <c r="G76" s="185" t="s">
        <v>92</v>
      </c>
      <c r="H76" s="67"/>
      <c r="I76" s="67"/>
      <c r="J76" s="67"/>
      <c r="K76" s="67"/>
      <c r="L76" s="330">
        <f>[3]обж!$G$39</f>
        <v>0</v>
      </c>
      <c r="M76" s="330"/>
      <c r="N76" s="67"/>
      <c r="O76" s="67"/>
      <c r="P76" s="67"/>
      <c r="Q76" s="67"/>
      <c r="R76" s="67"/>
      <c r="S76" s="67"/>
      <c r="T76" s="67">
        <v>0</v>
      </c>
      <c r="U76" s="67">
        <f>[3]обж!$I$39</f>
        <v>2027363</v>
      </c>
      <c r="V76" s="86"/>
    </row>
    <row r="77" spans="1:27" s="9" customFormat="1" ht="63.75" x14ac:dyDescent="0.2">
      <c r="A77" s="301" t="s">
        <v>86</v>
      </c>
      <c r="B77" s="181" t="s">
        <v>345</v>
      </c>
      <c r="C77" s="95" t="s">
        <v>42</v>
      </c>
      <c r="D77" s="185" t="s">
        <v>41</v>
      </c>
      <c r="E77" s="185" t="s">
        <v>91</v>
      </c>
      <c r="F77" s="295" t="s">
        <v>346</v>
      </c>
      <c r="G77" s="185" t="s">
        <v>92</v>
      </c>
      <c r="H77" s="67"/>
      <c r="I77" s="67"/>
      <c r="J77" s="67"/>
      <c r="K77" s="67"/>
      <c r="L77" s="330">
        <f>[3]обж!$G$42</f>
        <v>0</v>
      </c>
      <c r="M77" s="330"/>
      <c r="N77" s="67"/>
      <c r="O77" s="67"/>
      <c r="P77" s="67"/>
      <c r="Q77" s="67"/>
      <c r="R77" s="67"/>
      <c r="S77" s="67"/>
      <c r="T77" s="67">
        <f>[3]обж!$H$42</f>
        <v>1477444</v>
      </c>
      <c r="U77" s="67">
        <v>0</v>
      </c>
      <c r="V77" s="86"/>
    </row>
    <row r="78" spans="1:27" s="9" customFormat="1" ht="76.5" x14ac:dyDescent="0.2">
      <c r="A78" s="344" t="s">
        <v>87</v>
      </c>
      <c r="B78" s="345" t="s">
        <v>526</v>
      </c>
      <c r="C78" s="95" t="s">
        <v>42</v>
      </c>
      <c r="D78" s="185" t="s">
        <v>41</v>
      </c>
      <c r="E78" s="185" t="s">
        <v>39</v>
      </c>
      <c r="F78" s="295" t="s">
        <v>527</v>
      </c>
      <c r="G78" s="185" t="s">
        <v>92</v>
      </c>
      <c r="H78" s="67"/>
      <c r="I78" s="67"/>
      <c r="J78" s="67"/>
      <c r="K78" s="67"/>
      <c r="L78" s="330">
        <v>474178.12</v>
      </c>
      <c r="M78" s="330">
        <v>474178.12</v>
      </c>
      <c r="N78" s="67"/>
      <c r="O78" s="67"/>
      <c r="P78" s="67"/>
      <c r="Q78" s="67"/>
      <c r="R78" s="67"/>
      <c r="S78" s="67"/>
      <c r="T78" s="67"/>
      <c r="U78" s="67"/>
      <c r="V78" s="86"/>
    </row>
    <row r="79" spans="1:27" s="9" customFormat="1" ht="409.5" hidden="1" x14ac:dyDescent="0.2">
      <c r="A79" s="301" t="s">
        <v>87</v>
      </c>
      <c r="B79" s="181" t="s">
        <v>380</v>
      </c>
      <c r="C79" s="95" t="s">
        <v>42</v>
      </c>
      <c r="D79" s="185" t="s">
        <v>41</v>
      </c>
      <c r="E79" s="185" t="s">
        <v>39</v>
      </c>
      <c r="F79" s="295" t="s">
        <v>386</v>
      </c>
      <c r="G79" s="185" t="s">
        <v>92</v>
      </c>
      <c r="H79" s="67"/>
      <c r="I79" s="67"/>
      <c r="J79" s="67"/>
      <c r="K79" s="67"/>
      <c r="L79" s="330">
        <v>1460812.87</v>
      </c>
      <c r="M79" s="330">
        <v>1460812.87</v>
      </c>
      <c r="N79" s="67"/>
      <c r="O79" s="67"/>
      <c r="P79" s="67"/>
      <c r="Q79" s="67"/>
      <c r="R79" s="67"/>
      <c r="S79" s="67"/>
      <c r="T79" s="67">
        <v>0</v>
      </c>
      <c r="U79" s="67"/>
      <c r="V79" s="86"/>
      <c r="AA79" s="180" t="s">
        <v>453</v>
      </c>
    </row>
    <row r="80" spans="1:27" s="9" customFormat="1" ht="63.75" x14ac:dyDescent="0.2">
      <c r="A80" s="301" t="s">
        <v>216</v>
      </c>
      <c r="B80" s="181" t="s">
        <v>381</v>
      </c>
      <c r="C80" s="95" t="s">
        <v>42</v>
      </c>
      <c r="D80" s="185" t="s">
        <v>41</v>
      </c>
      <c r="E80" s="185" t="s">
        <v>91</v>
      </c>
      <c r="F80" s="295" t="s">
        <v>319</v>
      </c>
      <c r="G80" s="185" t="s">
        <v>92</v>
      </c>
      <c r="H80" s="67"/>
      <c r="I80" s="67"/>
      <c r="J80" s="67"/>
      <c r="K80" s="67"/>
      <c r="L80" s="330"/>
      <c r="M80" s="330"/>
      <c r="N80" s="67"/>
      <c r="O80" s="67"/>
      <c r="P80" s="67"/>
      <c r="Q80" s="67"/>
      <c r="R80" s="67"/>
      <c r="S80" s="67"/>
      <c r="T80" s="67">
        <f>[3]обж!$H$66</f>
        <v>7901678</v>
      </c>
      <c r="U80" s="67">
        <v>0</v>
      </c>
      <c r="V80" s="86"/>
      <c r="Y80" s="285"/>
    </row>
    <row r="81" spans="1:27" s="9" customFormat="1" ht="89.25" x14ac:dyDescent="0.2">
      <c r="A81" s="301" t="s">
        <v>214</v>
      </c>
      <c r="B81" s="181" t="s">
        <v>382</v>
      </c>
      <c r="C81" s="95" t="s">
        <v>42</v>
      </c>
      <c r="D81" s="185" t="s">
        <v>41</v>
      </c>
      <c r="E81" s="185" t="s">
        <v>392</v>
      </c>
      <c r="F81" s="295" t="s">
        <v>387</v>
      </c>
      <c r="G81" s="185" t="s">
        <v>92</v>
      </c>
      <c r="H81" s="67"/>
      <c r="I81" s="67"/>
      <c r="J81" s="67"/>
      <c r="K81" s="67"/>
      <c r="L81" s="330">
        <f>[3]обж!$G$44</f>
        <v>0</v>
      </c>
      <c r="M81" s="330"/>
      <c r="N81" s="67"/>
      <c r="O81" s="67"/>
      <c r="P81" s="67"/>
      <c r="Q81" s="67"/>
      <c r="R81" s="67"/>
      <c r="S81" s="67"/>
      <c r="T81" s="67"/>
      <c r="U81" s="67">
        <f>[3]обж!$I$44</f>
        <v>466691</v>
      </c>
      <c r="V81" s="86"/>
    </row>
    <row r="82" spans="1:27" s="9" customFormat="1" ht="183.75" customHeight="1" x14ac:dyDescent="0.2">
      <c r="A82" s="301" t="s">
        <v>215</v>
      </c>
      <c r="B82" s="313" t="s">
        <v>551</v>
      </c>
      <c r="C82" s="95" t="s">
        <v>42</v>
      </c>
      <c r="D82" s="185" t="s">
        <v>41</v>
      </c>
      <c r="E82" s="185" t="s">
        <v>91</v>
      </c>
      <c r="F82" s="295" t="s">
        <v>513</v>
      </c>
      <c r="G82" s="185" t="s">
        <v>92</v>
      </c>
      <c r="H82" s="67"/>
      <c r="I82" s="67"/>
      <c r="J82" s="67"/>
      <c r="K82" s="67"/>
      <c r="L82" s="330">
        <v>520300</v>
      </c>
      <c r="M82" s="330">
        <v>520300</v>
      </c>
      <c r="N82" s="67"/>
      <c r="O82" s="67"/>
      <c r="P82" s="67"/>
      <c r="Q82" s="67"/>
      <c r="R82" s="67"/>
      <c r="S82" s="67"/>
      <c r="T82" s="67"/>
      <c r="U82" s="67"/>
      <c r="V82" s="86"/>
      <c r="AA82" s="286"/>
    </row>
    <row r="83" spans="1:27" s="9" customFormat="1" ht="54" customHeight="1" x14ac:dyDescent="0.2">
      <c r="A83" s="301" t="s">
        <v>528</v>
      </c>
      <c r="B83" s="313" t="s">
        <v>537</v>
      </c>
      <c r="C83" s="95" t="s">
        <v>42</v>
      </c>
      <c r="D83" s="185" t="s">
        <v>41</v>
      </c>
      <c r="E83" s="185" t="s">
        <v>40</v>
      </c>
      <c r="F83" s="295" t="s">
        <v>388</v>
      </c>
      <c r="G83" s="185" t="s">
        <v>92</v>
      </c>
      <c r="H83" s="67"/>
      <c r="I83" s="67"/>
      <c r="J83" s="67"/>
      <c r="K83" s="67"/>
      <c r="L83" s="330"/>
      <c r="M83" s="330"/>
      <c r="N83" s="67"/>
      <c r="O83" s="67"/>
      <c r="P83" s="67"/>
      <c r="Q83" s="67"/>
      <c r="R83" s="67"/>
      <c r="S83" s="67"/>
      <c r="T83" s="67">
        <v>50000</v>
      </c>
      <c r="U83" s="67">
        <v>50000</v>
      </c>
      <c r="V83" s="86"/>
      <c r="AA83" s="386"/>
    </row>
    <row r="84" spans="1:27" s="9" customFormat="1" ht="70.5" customHeight="1" x14ac:dyDescent="0.2">
      <c r="A84" s="301" t="s">
        <v>539</v>
      </c>
      <c r="B84" s="313" t="s">
        <v>538</v>
      </c>
      <c r="C84" s="95" t="s">
        <v>42</v>
      </c>
      <c r="D84" s="185" t="s">
        <v>41</v>
      </c>
      <c r="E84" s="185" t="s">
        <v>40</v>
      </c>
      <c r="F84" s="295" t="s">
        <v>389</v>
      </c>
      <c r="G84" s="185" t="s">
        <v>92</v>
      </c>
      <c r="H84" s="67"/>
      <c r="I84" s="67"/>
      <c r="J84" s="67"/>
      <c r="K84" s="67"/>
      <c r="L84" s="330"/>
      <c r="M84" s="330"/>
      <c r="N84" s="67"/>
      <c r="O84" s="67"/>
      <c r="P84" s="67"/>
      <c r="Q84" s="67"/>
      <c r="R84" s="67"/>
      <c r="S84" s="67"/>
      <c r="T84" s="101">
        <v>100000</v>
      </c>
      <c r="U84" s="101">
        <v>100000</v>
      </c>
      <c r="V84" s="86"/>
      <c r="AA84" s="386"/>
    </row>
    <row r="85" spans="1:27" s="9" customFormat="1" ht="15.75" x14ac:dyDescent="0.2">
      <c r="A85" s="104"/>
      <c r="B85" s="180"/>
      <c r="C85" s="98"/>
      <c r="D85" s="185"/>
      <c r="E85" s="185"/>
      <c r="F85" s="281"/>
      <c r="G85" s="185"/>
      <c r="H85" s="15"/>
      <c r="I85" s="15"/>
      <c r="J85" s="15"/>
      <c r="K85" s="15"/>
      <c r="L85" s="330"/>
      <c r="M85" s="330"/>
      <c r="N85" s="15"/>
      <c r="O85" s="15"/>
      <c r="P85" s="15"/>
      <c r="Q85" s="15"/>
      <c r="R85" s="15"/>
      <c r="S85" s="15"/>
      <c r="T85" s="15"/>
      <c r="U85" s="15"/>
      <c r="V85" s="11"/>
    </row>
    <row r="86" spans="1:27" s="105" customFormat="1" ht="48" customHeight="1" x14ac:dyDescent="0.2">
      <c r="A86" s="95" t="s">
        <v>234</v>
      </c>
      <c r="B86" s="124" t="s">
        <v>235</v>
      </c>
      <c r="C86" s="95" t="s">
        <v>42</v>
      </c>
      <c r="D86" s="92" t="s">
        <v>41</v>
      </c>
      <c r="E86" s="90" t="s">
        <v>40</v>
      </c>
      <c r="F86" s="282"/>
      <c r="G86" s="90"/>
      <c r="H86" s="67">
        <f t="shared" ref="H86:U86" si="13">SUM(H87:H89)</f>
        <v>21566719.440000001</v>
      </c>
      <c r="I86" s="67">
        <f t="shared" si="13"/>
        <v>21566719.439999998</v>
      </c>
      <c r="J86" s="67"/>
      <c r="K86" s="67"/>
      <c r="L86" s="329">
        <f>SUM(L87:L90)</f>
        <v>11252817.479999999</v>
      </c>
      <c r="M86" s="329">
        <f>SUM(M87:M90)</f>
        <v>11252817.479999999</v>
      </c>
      <c r="N86" s="67">
        <f t="shared" si="13"/>
        <v>0</v>
      </c>
      <c r="O86" s="67">
        <f t="shared" si="13"/>
        <v>0</v>
      </c>
      <c r="P86" s="67">
        <f t="shared" si="13"/>
        <v>0</v>
      </c>
      <c r="Q86" s="67">
        <f t="shared" si="13"/>
        <v>0</v>
      </c>
      <c r="R86" s="67">
        <f t="shared" si="13"/>
        <v>0</v>
      </c>
      <c r="S86" s="67">
        <f t="shared" si="13"/>
        <v>0</v>
      </c>
      <c r="T86" s="67">
        <f t="shared" si="13"/>
        <v>0</v>
      </c>
      <c r="U86" s="67">
        <f t="shared" si="13"/>
        <v>0</v>
      </c>
      <c r="V86" s="67"/>
    </row>
    <row r="87" spans="1:27" s="9" customFormat="1" ht="89.25" x14ac:dyDescent="0.2">
      <c r="A87" s="133" t="s">
        <v>236</v>
      </c>
      <c r="B87" s="130" t="s">
        <v>377</v>
      </c>
      <c r="C87" s="95" t="s">
        <v>42</v>
      </c>
      <c r="D87" s="248">
        <v>441</v>
      </c>
      <c r="E87" s="249" t="s">
        <v>91</v>
      </c>
      <c r="F87" s="283" t="s">
        <v>393</v>
      </c>
      <c r="G87" s="248">
        <v>244</v>
      </c>
      <c r="H87" s="101">
        <v>2440057.5700000003</v>
      </c>
      <c r="I87" s="101">
        <v>2440057.5699999998</v>
      </c>
      <c r="J87" s="101"/>
      <c r="K87" s="101"/>
      <c r="L87" s="330"/>
      <c r="M87" s="330"/>
      <c r="N87" s="101"/>
      <c r="O87" s="101"/>
      <c r="P87" s="101"/>
      <c r="Q87" s="101"/>
      <c r="R87" s="101"/>
      <c r="S87" s="101"/>
      <c r="T87" s="15"/>
      <c r="U87" s="15"/>
      <c r="V87" s="11"/>
    </row>
    <row r="88" spans="1:27" s="9" customFormat="1" ht="32.25" customHeight="1" x14ac:dyDescent="0.2">
      <c r="A88" s="35" t="s">
        <v>237</v>
      </c>
      <c r="B88" s="130" t="s">
        <v>383</v>
      </c>
      <c r="C88" s="95" t="s">
        <v>42</v>
      </c>
      <c r="D88" s="186">
        <v>441</v>
      </c>
      <c r="E88" s="187" t="s">
        <v>91</v>
      </c>
      <c r="F88" s="284" t="s">
        <v>347</v>
      </c>
      <c r="G88" s="186">
        <v>414</v>
      </c>
      <c r="H88" s="101">
        <v>15745887.529999999</v>
      </c>
      <c r="I88" s="101">
        <v>15745887.529999999</v>
      </c>
      <c r="J88" s="101"/>
      <c r="K88" s="101"/>
      <c r="L88" s="330"/>
      <c r="M88" s="330"/>
      <c r="N88" s="101"/>
      <c r="O88" s="101"/>
      <c r="P88" s="101"/>
      <c r="Q88" s="101"/>
      <c r="R88" s="101"/>
      <c r="S88" s="101"/>
      <c r="T88" s="15"/>
      <c r="U88" s="15"/>
      <c r="V88" s="11"/>
    </row>
    <row r="89" spans="1:27" s="9" customFormat="1" ht="89.25" x14ac:dyDescent="0.2">
      <c r="A89" s="251" t="s">
        <v>238</v>
      </c>
      <c r="B89" s="181" t="s">
        <v>404</v>
      </c>
      <c r="C89" s="95" t="s">
        <v>42</v>
      </c>
      <c r="D89" s="189">
        <v>441</v>
      </c>
      <c r="E89" s="190" t="s">
        <v>392</v>
      </c>
      <c r="F89" s="284" t="s">
        <v>405</v>
      </c>
      <c r="G89" s="189">
        <v>244</v>
      </c>
      <c r="H89" s="101">
        <v>3380774.34</v>
      </c>
      <c r="I89" s="101">
        <v>3380774.34</v>
      </c>
      <c r="J89" s="101"/>
      <c r="K89" s="101"/>
      <c r="L89" s="330">
        <v>9922535.0399999991</v>
      </c>
      <c r="M89" s="330">
        <v>9922535.0399999991</v>
      </c>
      <c r="N89" s="101"/>
      <c r="O89" s="101"/>
      <c r="P89" s="101"/>
      <c r="Q89" s="101"/>
      <c r="R89" s="101"/>
      <c r="S89" s="101"/>
      <c r="T89" s="15"/>
      <c r="U89" s="15"/>
      <c r="V89" s="11"/>
      <c r="Y89" s="287"/>
    </row>
    <row r="90" spans="1:27" s="9" customFormat="1" ht="124.5" customHeight="1" x14ac:dyDescent="0.2">
      <c r="A90" s="133" t="s">
        <v>514</v>
      </c>
      <c r="B90" s="288" t="s">
        <v>515</v>
      </c>
      <c r="C90" s="95" t="s">
        <v>42</v>
      </c>
      <c r="D90" s="189">
        <v>441</v>
      </c>
      <c r="E90" s="190" t="s">
        <v>392</v>
      </c>
      <c r="F90" s="284" t="s">
        <v>516</v>
      </c>
      <c r="G90" s="189">
        <v>244</v>
      </c>
      <c r="H90" s="101"/>
      <c r="I90" s="101"/>
      <c r="J90" s="101"/>
      <c r="K90" s="101"/>
      <c r="L90" s="330">
        <v>1330282.44</v>
      </c>
      <c r="M90" s="330">
        <v>1330282.44</v>
      </c>
      <c r="N90" s="101"/>
      <c r="O90" s="101"/>
      <c r="P90" s="101"/>
      <c r="Q90" s="101"/>
      <c r="R90" s="101"/>
      <c r="S90" s="101"/>
      <c r="T90" s="15"/>
      <c r="U90" s="15"/>
      <c r="V90" s="11"/>
    </row>
    <row r="91" spans="1:27" s="9" customFormat="1" ht="22.5" customHeight="1" x14ac:dyDescent="0.2">
      <c r="A91" s="133"/>
      <c r="B91" s="290"/>
      <c r="C91" s="95"/>
      <c r="D91" s="189"/>
      <c r="E91" s="190"/>
      <c r="F91" s="284"/>
      <c r="G91" s="189"/>
      <c r="H91" s="101"/>
      <c r="I91" s="101"/>
      <c r="J91" s="101"/>
      <c r="K91" s="101"/>
      <c r="L91" s="330"/>
      <c r="M91" s="330"/>
      <c r="N91" s="101"/>
      <c r="O91" s="101"/>
      <c r="P91" s="101"/>
      <c r="Q91" s="101"/>
      <c r="R91" s="101"/>
      <c r="S91" s="101"/>
      <c r="T91" s="15"/>
      <c r="U91" s="15"/>
      <c r="V91" s="11"/>
    </row>
    <row r="92" spans="1:27" s="9" customFormat="1" ht="25.5" x14ac:dyDescent="0.2">
      <c r="A92" s="180" t="s">
        <v>518</v>
      </c>
      <c r="B92" s="289" t="s">
        <v>517</v>
      </c>
      <c r="C92" s="95" t="s">
        <v>42</v>
      </c>
      <c r="D92" s="189"/>
      <c r="E92" s="190"/>
      <c r="F92" s="284"/>
      <c r="G92" s="189"/>
      <c r="H92" s="101"/>
      <c r="I92" s="101"/>
      <c r="J92" s="101"/>
      <c r="K92" s="101"/>
      <c r="L92" s="394">
        <f>L93</f>
        <v>276363</v>
      </c>
      <c r="M92" s="394">
        <f>M93</f>
        <v>276363</v>
      </c>
      <c r="N92" s="101"/>
      <c r="O92" s="101"/>
      <c r="P92" s="101"/>
      <c r="Q92" s="101"/>
      <c r="R92" s="101"/>
      <c r="S92" s="101"/>
      <c r="T92" s="15"/>
      <c r="U92" s="15"/>
      <c r="V92" s="11"/>
    </row>
    <row r="93" spans="1:27" s="9" customFormat="1" ht="63.75" x14ac:dyDescent="0.2">
      <c r="A93" s="251" t="s">
        <v>519</v>
      </c>
      <c r="B93" s="181" t="s">
        <v>520</v>
      </c>
      <c r="C93" s="95" t="s">
        <v>42</v>
      </c>
      <c r="D93" s="189">
        <v>441</v>
      </c>
      <c r="E93" s="190" t="s">
        <v>39</v>
      </c>
      <c r="F93" s="284" t="s">
        <v>521</v>
      </c>
      <c r="G93" s="189">
        <v>414</v>
      </c>
      <c r="H93" s="101"/>
      <c r="I93" s="101"/>
      <c r="J93" s="101"/>
      <c r="K93" s="101"/>
      <c r="L93" s="330">
        <v>276363</v>
      </c>
      <c r="M93" s="330">
        <v>276363</v>
      </c>
      <c r="N93" s="101"/>
      <c r="O93" s="101"/>
      <c r="P93" s="101"/>
      <c r="Q93" s="101"/>
      <c r="R93" s="101"/>
      <c r="S93" s="101"/>
      <c r="T93" s="15"/>
      <c r="U93" s="15"/>
      <c r="V93" s="11"/>
    </row>
    <row r="94" spans="1:27" s="62" customFormat="1" ht="25.5" x14ac:dyDescent="0.2">
      <c r="A94" s="449" t="s">
        <v>37</v>
      </c>
      <c r="B94" s="445" t="s">
        <v>94</v>
      </c>
      <c r="C94" s="149" t="s">
        <v>20</v>
      </c>
      <c r="D94" s="63"/>
      <c r="E94" s="64"/>
      <c r="F94" s="64"/>
      <c r="G94" s="64"/>
      <c r="H94" s="57">
        <f>H96</f>
        <v>1290318.56</v>
      </c>
      <c r="I94" s="57">
        <f>I96</f>
        <v>1110700.79</v>
      </c>
      <c r="J94" s="57"/>
      <c r="K94" s="57"/>
      <c r="L94" s="57">
        <f>L96</f>
        <v>1313803.69</v>
      </c>
      <c r="M94" s="57">
        <f>M96</f>
        <v>1193559.46</v>
      </c>
      <c r="N94" s="57"/>
      <c r="O94" s="57"/>
      <c r="P94" s="57"/>
      <c r="Q94" s="57"/>
      <c r="R94" s="57"/>
      <c r="S94" s="57"/>
      <c r="T94" s="57">
        <f>T96</f>
        <v>1377958</v>
      </c>
      <c r="U94" s="57">
        <f>U96</f>
        <v>1377958</v>
      </c>
      <c r="V94" s="58"/>
    </row>
    <row r="95" spans="1:27" s="62" customFormat="1" x14ac:dyDescent="0.2">
      <c r="A95" s="449"/>
      <c r="B95" s="445"/>
      <c r="C95" s="149" t="s">
        <v>31</v>
      </c>
      <c r="D95" s="63"/>
      <c r="E95" s="64"/>
      <c r="F95" s="64"/>
      <c r="G95" s="64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8"/>
    </row>
    <row r="96" spans="1:27" s="62" customFormat="1" ht="51" x14ac:dyDescent="0.2">
      <c r="A96" s="449"/>
      <c r="B96" s="445"/>
      <c r="C96" s="149" t="s">
        <v>38</v>
      </c>
      <c r="D96" s="63" t="s">
        <v>45</v>
      </c>
      <c r="E96" s="64"/>
      <c r="F96" s="64"/>
      <c r="G96" s="64"/>
      <c r="H96" s="57">
        <f t="shared" ref="H96:U96" si="14">H97+H99</f>
        <v>1290318.56</v>
      </c>
      <c r="I96" s="57">
        <f t="shared" si="14"/>
        <v>1110700.79</v>
      </c>
      <c r="J96" s="57"/>
      <c r="K96" s="57"/>
      <c r="L96" s="57">
        <f>L97+L99</f>
        <v>1313803.69</v>
      </c>
      <c r="M96" s="57">
        <f>M97+M99</f>
        <v>1193559.46</v>
      </c>
      <c r="N96" s="57">
        <f t="shared" si="14"/>
        <v>0</v>
      </c>
      <c r="O96" s="57">
        <f t="shared" si="14"/>
        <v>0</v>
      </c>
      <c r="P96" s="57">
        <f t="shared" si="14"/>
        <v>0</v>
      </c>
      <c r="Q96" s="57">
        <f t="shared" si="14"/>
        <v>0</v>
      </c>
      <c r="R96" s="57">
        <f t="shared" si="14"/>
        <v>0</v>
      </c>
      <c r="S96" s="57">
        <f t="shared" si="14"/>
        <v>0</v>
      </c>
      <c r="T96" s="57">
        <f t="shared" si="14"/>
        <v>1377958</v>
      </c>
      <c r="U96" s="57">
        <f t="shared" si="14"/>
        <v>1377958</v>
      </c>
      <c r="V96" s="58"/>
      <c r="Z96" s="280"/>
    </row>
    <row r="97" spans="1:26" s="33" customFormat="1" ht="57" customHeight="1" x14ac:dyDescent="0.2">
      <c r="A97" s="431" t="s">
        <v>95</v>
      </c>
      <c r="B97" s="428"/>
      <c r="C97" s="110" t="s">
        <v>38</v>
      </c>
      <c r="D97" s="111" t="s">
        <v>45</v>
      </c>
      <c r="E97" s="111"/>
      <c r="F97" s="111"/>
      <c r="G97" s="111"/>
      <c r="H97" s="112">
        <f t="shared" ref="H97:U97" si="15">H98</f>
        <v>209847</v>
      </c>
      <c r="I97" s="112">
        <f t="shared" si="15"/>
        <v>209847</v>
      </c>
      <c r="J97" s="112"/>
      <c r="K97" s="112"/>
      <c r="L97" s="341">
        <f t="shared" si="15"/>
        <v>210613.56</v>
      </c>
      <c r="M97" s="341">
        <f t="shared" si="15"/>
        <v>196563.56</v>
      </c>
      <c r="N97" s="112"/>
      <c r="O97" s="112"/>
      <c r="P97" s="112"/>
      <c r="Q97" s="112"/>
      <c r="R97" s="112"/>
      <c r="S97" s="112"/>
      <c r="T97" s="112">
        <f t="shared" si="15"/>
        <v>211500</v>
      </c>
      <c r="U97" s="112">
        <f t="shared" si="15"/>
        <v>211500</v>
      </c>
      <c r="V97" s="113"/>
    </row>
    <row r="98" spans="1:26" s="9" customFormat="1" ht="31.5" customHeight="1" x14ac:dyDescent="0.2">
      <c r="A98" s="162" t="s">
        <v>97</v>
      </c>
      <c r="B98" s="102" t="s">
        <v>96</v>
      </c>
      <c r="C98" s="159" t="s">
        <v>38</v>
      </c>
      <c r="D98" s="16" t="s">
        <v>45</v>
      </c>
      <c r="E98" s="16" t="s">
        <v>40</v>
      </c>
      <c r="F98" s="16" t="s">
        <v>268</v>
      </c>
      <c r="G98" s="16" t="s">
        <v>47</v>
      </c>
      <c r="H98" s="15">
        <v>209847</v>
      </c>
      <c r="I98" s="15">
        <v>209847</v>
      </c>
      <c r="J98" s="15"/>
      <c r="K98" s="15"/>
      <c r="L98" s="330">
        <v>210613.56</v>
      </c>
      <c r="M98" s="330">
        <v>196563.56</v>
      </c>
      <c r="N98" s="67"/>
      <c r="O98" s="67"/>
      <c r="P98" s="67"/>
      <c r="Q98" s="67"/>
      <c r="R98" s="67"/>
      <c r="S98" s="67"/>
      <c r="T98" s="67">
        <v>211500</v>
      </c>
      <c r="U98" s="67">
        <f>[1]Бюджет!$AC$54+[1]Бюджет!$AC$213+[1]Бюджет!$AC$367</f>
        <v>211500</v>
      </c>
      <c r="V98" s="11"/>
    </row>
    <row r="99" spans="1:26" s="26" customFormat="1" ht="46.5" customHeight="1" x14ac:dyDescent="0.2">
      <c r="A99" s="426" t="s">
        <v>98</v>
      </c>
      <c r="B99" s="427"/>
      <c r="C99" s="110" t="s">
        <v>38</v>
      </c>
      <c r="D99" s="114" t="s">
        <v>45</v>
      </c>
      <c r="E99" s="114"/>
      <c r="F99" s="114"/>
      <c r="G99" s="114"/>
      <c r="H99" s="119">
        <f>SUM(H100:H101)</f>
        <v>1080471.56</v>
      </c>
      <c r="I99" s="119">
        <f>SUM(I100:I101)</f>
        <v>900853.79</v>
      </c>
      <c r="J99" s="119"/>
      <c r="K99" s="119"/>
      <c r="L99" s="340">
        <f>SUM(L100:L101)</f>
        <v>1103190.1299999999</v>
      </c>
      <c r="M99" s="340">
        <f>SUM(M100:M101)</f>
        <v>996995.9</v>
      </c>
      <c r="N99" s="119"/>
      <c r="O99" s="119"/>
      <c r="P99" s="119"/>
      <c r="Q99" s="119"/>
      <c r="R99" s="119"/>
      <c r="S99" s="119"/>
      <c r="T99" s="119">
        <f>SUM(T100:T101)</f>
        <v>1166458</v>
      </c>
      <c r="U99" s="119">
        <f>SUM(U100:U101)</f>
        <v>1166458</v>
      </c>
      <c r="V99" s="117"/>
    </row>
    <row r="100" spans="1:26" s="9" customFormat="1" ht="27" customHeight="1" x14ac:dyDescent="0.2">
      <c r="A100" s="68" t="s">
        <v>99</v>
      </c>
      <c r="B100" s="68" t="s">
        <v>101</v>
      </c>
      <c r="C100" s="68" t="s">
        <v>38</v>
      </c>
      <c r="D100" s="78" t="s">
        <v>45</v>
      </c>
      <c r="E100" s="78" t="s">
        <v>40</v>
      </c>
      <c r="F100" s="16" t="s">
        <v>269</v>
      </c>
      <c r="G100" s="16" t="s">
        <v>47</v>
      </c>
      <c r="H100" s="15">
        <v>203179</v>
      </c>
      <c r="I100" s="15">
        <v>134829.07</v>
      </c>
      <c r="J100" s="15"/>
      <c r="K100" s="15"/>
      <c r="L100" s="330">
        <v>139911.13</v>
      </c>
      <c r="M100" s="330">
        <v>121112.85</v>
      </c>
      <c r="N100" s="67"/>
      <c r="O100" s="67"/>
      <c r="P100" s="67"/>
      <c r="Q100" s="67"/>
      <c r="R100" s="67"/>
      <c r="S100" s="67"/>
      <c r="T100" s="67">
        <f>[1]Бюджет!$AB$370</f>
        <v>203179</v>
      </c>
      <c r="U100" s="67">
        <f>[1]Бюджет!$AC$370</f>
        <v>203179</v>
      </c>
      <c r="V100" s="11"/>
    </row>
    <row r="101" spans="1:26" s="9" customFormat="1" ht="27" customHeight="1" x14ac:dyDescent="0.2">
      <c r="A101" s="68" t="s">
        <v>100</v>
      </c>
      <c r="B101" s="68" t="s">
        <v>102</v>
      </c>
      <c r="C101" s="68" t="s">
        <v>38</v>
      </c>
      <c r="D101" s="78" t="s">
        <v>45</v>
      </c>
      <c r="E101" s="78" t="s">
        <v>40</v>
      </c>
      <c r="F101" s="16" t="s">
        <v>270</v>
      </c>
      <c r="G101" s="16" t="s">
        <v>47</v>
      </c>
      <c r="H101" s="15">
        <v>877292.56</v>
      </c>
      <c r="I101" s="15">
        <v>766024.72</v>
      </c>
      <c r="J101" s="15"/>
      <c r="K101" s="15"/>
      <c r="L101" s="330">
        <f>[1]Бюджет!$H$373</f>
        <v>963279</v>
      </c>
      <c r="M101" s="330">
        <v>875883.05</v>
      </c>
      <c r="N101" s="67"/>
      <c r="O101" s="67"/>
      <c r="P101" s="67"/>
      <c r="Q101" s="67"/>
      <c r="R101" s="67"/>
      <c r="S101" s="67"/>
      <c r="T101" s="67">
        <f>[1]Бюджет!$AB$373</f>
        <v>963279</v>
      </c>
      <c r="U101" s="67">
        <f>[1]Бюджет!$AC$373</f>
        <v>963279</v>
      </c>
      <c r="V101" s="11"/>
    </row>
    <row r="102" spans="1:26" s="62" customFormat="1" ht="25.5" x14ac:dyDescent="0.2">
      <c r="A102" s="449" t="s">
        <v>103</v>
      </c>
      <c r="B102" s="445" t="s">
        <v>104</v>
      </c>
      <c r="C102" s="149" t="s">
        <v>20</v>
      </c>
      <c r="D102" s="63"/>
      <c r="E102" s="64"/>
      <c r="F102" s="64"/>
      <c r="G102" s="64"/>
      <c r="H102" s="57">
        <f t="shared" ref="H102:V102" si="16">H104</f>
        <v>22284448.059999999</v>
      </c>
      <c r="I102" s="57">
        <f t="shared" si="16"/>
        <v>21652314.219999999</v>
      </c>
      <c r="J102" s="57"/>
      <c r="K102" s="57"/>
      <c r="L102" s="57">
        <f>L104</f>
        <v>25225144.390000001</v>
      </c>
      <c r="M102" s="57">
        <f t="shared" si="16"/>
        <v>23557418.75</v>
      </c>
      <c r="N102" s="57">
        <f t="shared" si="16"/>
        <v>0</v>
      </c>
      <c r="O102" s="57">
        <f t="shared" si="16"/>
        <v>0</v>
      </c>
      <c r="P102" s="57">
        <f t="shared" si="16"/>
        <v>0</v>
      </c>
      <c r="Q102" s="57">
        <f t="shared" si="16"/>
        <v>0</v>
      </c>
      <c r="R102" s="57">
        <f t="shared" si="16"/>
        <v>0</v>
      </c>
      <c r="S102" s="57">
        <f t="shared" si="16"/>
        <v>0</v>
      </c>
      <c r="T102" s="57">
        <f t="shared" si="16"/>
        <v>27854737</v>
      </c>
      <c r="U102" s="57">
        <f t="shared" si="16"/>
        <v>27854737</v>
      </c>
      <c r="V102" s="57">
        <f t="shared" si="16"/>
        <v>0</v>
      </c>
    </row>
    <row r="103" spans="1:26" s="62" customFormat="1" x14ac:dyDescent="0.2">
      <c r="A103" s="449"/>
      <c r="B103" s="445"/>
      <c r="C103" s="149" t="s">
        <v>31</v>
      </c>
      <c r="D103" s="63"/>
      <c r="E103" s="64"/>
      <c r="F103" s="64"/>
      <c r="G103" s="64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8"/>
    </row>
    <row r="104" spans="1:26" s="62" customFormat="1" ht="51" x14ac:dyDescent="0.2">
      <c r="A104" s="449"/>
      <c r="B104" s="445"/>
      <c r="C104" s="149" t="s">
        <v>38</v>
      </c>
      <c r="D104" s="63" t="s">
        <v>45</v>
      </c>
      <c r="E104" s="64"/>
      <c r="F104" s="64"/>
      <c r="G104" s="64"/>
      <c r="H104" s="57">
        <f t="shared" ref="H104:V104" si="17">H105+H124+H126+H128+H132</f>
        <v>22284448.059999999</v>
      </c>
      <c r="I104" s="57">
        <f t="shared" si="17"/>
        <v>21652314.219999999</v>
      </c>
      <c r="J104" s="57"/>
      <c r="K104" s="57"/>
      <c r="L104" s="57">
        <f>L105+L124+L126+L128+L132</f>
        <v>25225144.390000001</v>
      </c>
      <c r="M104" s="57">
        <f t="shared" si="17"/>
        <v>23557418.75</v>
      </c>
      <c r="N104" s="57">
        <f t="shared" si="17"/>
        <v>0</v>
      </c>
      <c r="O104" s="57">
        <f t="shared" si="17"/>
        <v>0</v>
      </c>
      <c r="P104" s="57">
        <f t="shared" si="17"/>
        <v>0</v>
      </c>
      <c r="Q104" s="57">
        <f t="shared" si="17"/>
        <v>0</v>
      </c>
      <c r="R104" s="57">
        <f t="shared" si="17"/>
        <v>0</v>
      </c>
      <c r="S104" s="57">
        <f t="shared" si="17"/>
        <v>0</v>
      </c>
      <c r="T104" s="57">
        <f t="shared" si="17"/>
        <v>27854737</v>
      </c>
      <c r="U104" s="57">
        <f t="shared" si="17"/>
        <v>27854737</v>
      </c>
      <c r="V104" s="57">
        <f t="shared" si="17"/>
        <v>0</v>
      </c>
      <c r="Z104" s="280"/>
    </row>
    <row r="105" spans="1:26" s="33" customFormat="1" ht="51" x14ac:dyDescent="0.2">
      <c r="A105" s="474" t="s">
        <v>105</v>
      </c>
      <c r="B105" s="474"/>
      <c r="C105" s="150" t="s">
        <v>38</v>
      </c>
      <c r="D105" s="111"/>
      <c r="E105" s="111"/>
      <c r="F105" s="111"/>
      <c r="G105" s="111"/>
      <c r="H105" s="112">
        <f>SUM(H106:H112)</f>
        <v>6741349.1799999997</v>
      </c>
      <c r="I105" s="112">
        <f>SUM(I106:I112)</f>
        <v>6669841.3200000003</v>
      </c>
      <c r="J105" s="112"/>
      <c r="K105" s="112"/>
      <c r="L105" s="341">
        <f>L106+L108+L110+L113+L114+L115+L116+L117+L118+L119+L120+L121+L122+L123</f>
        <v>7723383.8499999996</v>
      </c>
      <c r="M105" s="341">
        <f>M106+M108+M110+M113+M114+M115+M116+M117+M118+M119+M120+M121+M122+M123</f>
        <v>7562735.04</v>
      </c>
      <c r="N105" s="112"/>
      <c r="O105" s="112"/>
      <c r="P105" s="112"/>
      <c r="Q105" s="112"/>
      <c r="R105" s="112"/>
      <c r="S105" s="112"/>
      <c r="T105" s="112">
        <f>SUM(T106:T112)</f>
        <v>7312144</v>
      </c>
      <c r="U105" s="112">
        <f>SUM(U106:U112)</f>
        <v>7312144</v>
      </c>
      <c r="V105" s="113"/>
    </row>
    <row r="106" spans="1:26" s="9" customFormat="1" ht="25.5" customHeight="1" x14ac:dyDescent="0.2">
      <c r="A106" s="159" t="s">
        <v>107</v>
      </c>
      <c r="B106" s="68" t="s">
        <v>106</v>
      </c>
      <c r="C106" s="159" t="s">
        <v>38</v>
      </c>
      <c r="D106" s="16" t="s">
        <v>45</v>
      </c>
      <c r="E106" s="16" t="s">
        <v>116</v>
      </c>
      <c r="F106" s="16" t="s">
        <v>271</v>
      </c>
      <c r="G106" s="16" t="s">
        <v>47</v>
      </c>
      <c r="H106" s="15">
        <v>1021717.6</v>
      </c>
      <c r="I106" s="15">
        <v>1021717.6</v>
      </c>
      <c r="J106" s="15"/>
      <c r="K106" s="15"/>
      <c r="L106" s="330">
        <v>449636.98</v>
      </c>
      <c r="M106" s="330">
        <v>449636.98</v>
      </c>
      <c r="N106" s="67"/>
      <c r="O106" s="67"/>
      <c r="P106" s="67"/>
      <c r="Q106" s="67"/>
      <c r="R106" s="67"/>
      <c r="S106" s="67"/>
      <c r="T106" s="67">
        <f>[1]Бюджет!$AB$433</f>
        <v>1044695</v>
      </c>
      <c r="U106" s="67">
        <f>[1]Бюджет!$AC$433</f>
        <v>1044695</v>
      </c>
      <c r="V106" s="11"/>
    </row>
    <row r="107" spans="1:26" s="9" customFormat="1" ht="26.25" customHeight="1" x14ac:dyDescent="0.2">
      <c r="A107" s="68" t="s">
        <v>108</v>
      </c>
      <c r="B107" s="68" t="s">
        <v>115</v>
      </c>
      <c r="C107" s="68" t="s">
        <v>38</v>
      </c>
      <c r="D107" s="16" t="s">
        <v>45</v>
      </c>
      <c r="E107" s="16" t="s">
        <v>116</v>
      </c>
      <c r="F107" s="16" t="s">
        <v>321</v>
      </c>
      <c r="G107" s="16" t="s">
        <v>47</v>
      </c>
      <c r="H107" s="15">
        <v>687872.52</v>
      </c>
      <c r="I107" s="15">
        <v>626453.80000000005</v>
      </c>
      <c r="J107" s="15"/>
      <c r="K107" s="15"/>
      <c r="L107" s="330" t="s">
        <v>474</v>
      </c>
      <c r="M107" s="330"/>
      <c r="N107" s="67"/>
      <c r="O107" s="67"/>
      <c r="P107" s="67"/>
      <c r="Q107" s="67"/>
      <c r="R107" s="67"/>
      <c r="S107" s="67"/>
      <c r="T107" s="67">
        <f>[1]Бюджет!$AB$436</f>
        <v>1375447</v>
      </c>
      <c r="U107" s="67">
        <f>[1]Бюджет!$AC$436</f>
        <v>1375447</v>
      </c>
      <c r="V107" s="11"/>
    </row>
    <row r="108" spans="1:26" s="9" customFormat="1" ht="33" customHeight="1" x14ac:dyDescent="0.2">
      <c r="A108" s="68" t="s">
        <v>109</v>
      </c>
      <c r="B108" s="68" t="s">
        <v>114</v>
      </c>
      <c r="C108" s="159" t="s">
        <v>38</v>
      </c>
      <c r="D108" s="16" t="s">
        <v>45</v>
      </c>
      <c r="E108" s="16" t="s">
        <v>116</v>
      </c>
      <c r="F108" s="16" t="s">
        <v>322</v>
      </c>
      <c r="G108" s="16" t="s">
        <v>47</v>
      </c>
      <c r="H108" s="15">
        <v>996581.06</v>
      </c>
      <c r="I108" s="15">
        <v>996581.06</v>
      </c>
      <c r="J108" s="15"/>
      <c r="K108" s="15"/>
      <c r="L108" s="330">
        <v>1040427.87</v>
      </c>
      <c r="M108" s="330">
        <v>1040427.87</v>
      </c>
      <c r="N108" s="67"/>
      <c r="O108" s="67"/>
      <c r="P108" s="67"/>
      <c r="Q108" s="67"/>
      <c r="R108" s="67"/>
      <c r="S108" s="67"/>
      <c r="T108" s="67">
        <f>[1]Бюджет!$AB$439</f>
        <v>1983002</v>
      </c>
      <c r="U108" s="67">
        <f>[1]Бюджет!$AC$439</f>
        <v>1983002</v>
      </c>
      <c r="V108" s="11"/>
    </row>
    <row r="109" spans="1:26" s="9" customFormat="1" ht="44.25" customHeight="1" x14ac:dyDescent="0.2">
      <c r="A109" s="68" t="s">
        <v>110</v>
      </c>
      <c r="B109" s="191" t="s">
        <v>394</v>
      </c>
      <c r="C109" s="192" t="s">
        <v>38</v>
      </c>
      <c r="D109" s="193">
        <v>444</v>
      </c>
      <c r="E109" s="193" t="s">
        <v>116</v>
      </c>
      <c r="F109" s="193" t="s">
        <v>323</v>
      </c>
      <c r="G109" s="16" t="s">
        <v>117</v>
      </c>
      <c r="H109" s="15">
        <v>1221878</v>
      </c>
      <c r="I109" s="15">
        <v>1221878</v>
      </c>
      <c r="J109" s="15"/>
      <c r="K109" s="15"/>
      <c r="L109" s="330"/>
      <c r="M109" s="330"/>
      <c r="N109" s="67"/>
      <c r="O109" s="67"/>
      <c r="P109" s="67"/>
      <c r="Q109" s="67"/>
      <c r="R109" s="67"/>
      <c r="S109" s="67"/>
      <c r="T109" s="67"/>
      <c r="U109" s="67"/>
      <c r="V109" s="11"/>
    </row>
    <row r="110" spans="1:26" s="9" customFormat="1" ht="51.75" customHeight="1" x14ac:dyDescent="0.2">
      <c r="A110" s="424" t="s">
        <v>111</v>
      </c>
      <c r="B110" s="475" t="s">
        <v>458</v>
      </c>
      <c r="C110" s="424" t="s">
        <v>38</v>
      </c>
      <c r="D110" s="16" t="s">
        <v>45</v>
      </c>
      <c r="E110" s="16" t="s">
        <v>116</v>
      </c>
      <c r="F110" s="16" t="s">
        <v>459</v>
      </c>
      <c r="G110" s="16" t="s">
        <v>117</v>
      </c>
      <c r="H110" s="15">
        <v>0</v>
      </c>
      <c r="I110" s="15">
        <v>0</v>
      </c>
      <c r="J110" s="15"/>
      <c r="K110" s="15"/>
      <c r="L110" s="330">
        <f>[4]Бюджет!$H$429</f>
        <v>2909000</v>
      </c>
      <c r="M110" s="330">
        <v>2833044.4</v>
      </c>
      <c r="N110" s="67"/>
      <c r="O110" s="67"/>
      <c r="P110" s="67"/>
      <c r="Q110" s="67"/>
      <c r="R110" s="67"/>
      <c r="S110" s="67"/>
      <c r="T110" s="67"/>
      <c r="U110" s="67"/>
      <c r="V110" s="11"/>
    </row>
    <row r="111" spans="1:26" s="9" customFormat="1" ht="38.25" customHeight="1" x14ac:dyDescent="0.2">
      <c r="A111" s="425"/>
      <c r="B111" s="476"/>
      <c r="C111" s="425"/>
      <c r="D111" s="16" t="s">
        <v>45</v>
      </c>
      <c r="E111" s="16" t="s">
        <v>116</v>
      </c>
      <c r="F111" s="16" t="s">
        <v>459</v>
      </c>
      <c r="G111" s="16" t="s">
        <v>47</v>
      </c>
      <c r="H111" s="15"/>
      <c r="I111" s="15"/>
      <c r="J111" s="15"/>
      <c r="K111" s="15"/>
      <c r="L111" s="330"/>
      <c r="M111" s="330"/>
      <c r="N111" s="67"/>
      <c r="O111" s="67"/>
      <c r="P111" s="67"/>
      <c r="Q111" s="67"/>
      <c r="R111" s="67"/>
      <c r="S111" s="67"/>
      <c r="T111" s="67">
        <v>2909000</v>
      </c>
      <c r="U111" s="67">
        <v>2909000</v>
      </c>
      <c r="V111" s="11"/>
    </row>
    <row r="112" spans="1:26" s="9" customFormat="1" ht="51" customHeight="1" x14ac:dyDescent="0.2">
      <c r="A112" s="68" t="s">
        <v>112</v>
      </c>
      <c r="B112" s="267" t="s">
        <v>325</v>
      </c>
      <c r="C112" s="68" t="s">
        <v>38</v>
      </c>
      <c r="D112" s="78" t="s">
        <v>45</v>
      </c>
      <c r="E112" s="78" t="s">
        <v>116</v>
      </c>
      <c r="F112" s="78" t="s">
        <v>324</v>
      </c>
      <c r="G112" s="78" t="s">
        <v>117</v>
      </c>
      <c r="H112" s="40">
        <v>2813300</v>
      </c>
      <c r="I112" s="40">
        <v>2803210.86</v>
      </c>
      <c r="J112" s="40"/>
      <c r="K112" s="40"/>
      <c r="L112" s="333"/>
      <c r="M112" s="333"/>
      <c r="N112" s="314"/>
      <c r="O112" s="314"/>
      <c r="P112" s="314"/>
      <c r="Q112" s="314"/>
      <c r="R112" s="314"/>
      <c r="S112" s="314"/>
      <c r="T112" s="314"/>
      <c r="U112" s="314"/>
      <c r="V112" s="268"/>
    </row>
    <row r="113" spans="1:26" s="9" customFormat="1" ht="87" customHeight="1" x14ac:dyDescent="0.2">
      <c r="A113" s="68" t="s">
        <v>113</v>
      </c>
      <c r="B113" s="271" t="s">
        <v>481</v>
      </c>
      <c r="C113" s="68" t="s">
        <v>38</v>
      </c>
      <c r="D113" s="78" t="s">
        <v>45</v>
      </c>
      <c r="E113" s="78" t="s">
        <v>116</v>
      </c>
      <c r="F113" s="78" t="s">
        <v>482</v>
      </c>
      <c r="G113" s="78" t="s">
        <v>117</v>
      </c>
      <c r="H113" s="40"/>
      <c r="I113" s="40"/>
      <c r="J113" s="40"/>
      <c r="K113" s="40"/>
      <c r="L113" s="333">
        <v>398530</v>
      </c>
      <c r="M113" s="333">
        <v>398530</v>
      </c>
      <c r="N113" s="40"/>
      <c r="O113" s="40"/>
      <c r="P113" s="40"/>
      <c r="Q113" s="40"/>
      <c r="R113" s="40"/>
      <c r="S113" s="40"/>
      <c r="T113" s="40"/>
      <c r="U113" s="40"/>
      <c r="V113" s="268"/>
      <c r="X113" s="271"/>
    </row>
    <row r="114" spans="1:26" s="9" customFormat="1" ht="74.25" customHeight="1" x14ac:dyDescent="0.2">
      <c r="A114" s="35" t="s">
        <v>280</v>
      </c>
      <c r="B114" s="19" t="s">
        <v>483</v>
      </c>
      <c r="C114" s="35" t="s">
        <v>38</v>
      </c>
      <c r="D114" s="16" t="s">
        <v>45</v>
      </c>
      <c r="E114" s="16" t="s">
        <v>116</v>
      </c>
      <c r="F114" s="16" t="s">
        <v>484</v>
      </c>
      <c r="G114" s="16" t="s">
        <v>47</v>
      </c>
      <c r="H114" s="15"/>
      <c r="I114" s="15"/>
      <c r="J114" s="15"/>
      <c r="K114" s="15"/>
      <c r="L114" s="330">
        <v>771800</v>
      </c>
      <c r="M114" s="330">
        <v>771800</v>
      </c>
      <c r="N114" s="15"/>
      <c r="O114" s="15"/>
      <c r="P114" s="15"/>
      <c r="Q114" s="15"/>
      <c r="R114" s="15"/>
      <c r="S114" s="15"/>
      <c r="T114" s="15"/>
      <c r="U114" s="15"/>
      <c r="V114" s="11"/>
      <c r="X114" s="271"/>
    </row>
    <row r="115" spans="1:26" s="9" customFormat="1" ht="85.5" customHeight="1" x14ac:dyDescent="0.2">
      <c r="A115" s="35" t="s">
        <v>407</v>
      </c>
      <c r="B115" s="19" t="s">
        <v>485</v>
      </c>
      <c r="C115" s="35" t="s">
        <v>38</v>
      </c>
      <c r="D115" s="16" t="s">
        <v>45</v>
      </c>
      <c r="E115" s="16" t="s">
        <v>116</v>
      </c>
      <c r="F115" s="16" t="s">
        <v>486</v>
      </c>
      <c r="G115" s="16" t="s">
        <v>47</v>
      </c>
      <c r="H115" s="15"/>
      <c r="I115" s="15"/>
      <c r="J115" s="15"/>
      <c r="K115" s="15"/>
      <c r="L115" s="330">
        <v>36320</v>
      </c>
      <c r="M115" s="330">
        <v>36320</v>
      </c>
      <c r="N115" s="15"/>
      <c r="O115" s="15"/>
      <c r="P115" s="15"/>
      <c r="Q115" s="15"/>
      <c r="R115" s="15"/>
      <c r="S115" s="15"/>
      <c r="T115" s="15"/>
      <c r="U115" s="15"/>
      <c r="V115" s="11"/>
      <c r="X115" s="271"/>
    </row>
    <row r="116" spans="1:26" s="9" customFormat="1" ht="74.25" customHeight="1" x14ac:dyDescent="0.2">
      <c r="A116" s="35" t="s">
        <v>407</v>
      </c>
      <c r="B116" s="19" t="s">
        <v>487</v>
      </c>
      <c r="C116" s="35" t="s">
        <v>38</v>
      </c>
      <c r="D116" s="16" t="s">
        <v>45</v>
      </c>
      <c r="E116" s="16" t="s">
        <v>116</v>
      </c>
      <c r="F116" s="16" t="s">
        <v>488</v>
      </c>
      <c r="G116" s="16" t="s">
        <v>47</v>
      </c>
      <c r="H116" s="15"/>
      <c r="I116" s="15"/>
      <c r="J116" s="15"/>
      <c r="K116" s="15"/>
      <c r="L116" s="330">
        <v>9080</v>
      </c>
      <c r="M116" s="330">
        <v>9080</v>
      </c>
      <c r="N116" s="15"/>
      <c r="O116" s="15"/>
      <c r="P116" s="15"/>
      <c r="Q116" s="15"/>
      <c r="R116" s="15"/>
      <c r="S116" s="15"/>
      <c r="T116" s="15"/>
      <c r="U116" s="15"/>
      <c r="V116" s="11"/>
      <c r="X116" s="271"/>
    </row>
    <row r="117" spans="1:26" s="9" customFormat="1" ht="57" customHeight="1" x14ac:dyDescent="0.2">
      <c r="A117" s="35" t="s">
        <v>408</v>
      </c>
      <c r="B117" s="19" t="s">
        <v>489</v>
      </c>
      <c r="C117" s="35" t="s">
        <v>38</v>
      </c>
      <c r="D117" s="16" t="s">
        <v>45</v>
      </c>
      <c r="E117" s="16" t="s">
        <v>116</v>
      </c>
      <c r="F117" s="16" t="s">
        <v>490</v>
      </c>
      <c r="G117" s="16" t="s">
        <v>117</v>
      </c>
      <c r="H117" s="15"/>
      <c r="I117" s="15"/>
      <c r="J117" s="15"/>
      <c r="K117" s="15"/>
      <c r="L117" s="330">
        <v>784980</v>
      </c>
      <c r="M117" s="330">
        <v>784980</v>
      </c>
      <c r="N117" s="15"/>
      <c r="O117" s="15"/>
      <c r="P117" s="15"/>
      <c r="Q117" s="15"/>
      <c r="R117" s="15"/>
      <c r="S117" s="15"/>
      <c r="T117" s="15"/>
      <c r="U117" s="15"/>
      <c r="V117" s="11"/>
      <c r="X117" s="271"/>
    </row>
    <row r="118" spans="1:26" s="9" customFormat="1" ht="123.75" customHeight="1" x14ac:dyDescent="0.2">
      <c r="A118" s="35" t="s">
        <v>409</v>
      </c>
      <c r="B118" s="19" t="s">
        <v>491</v>
      </c>
      <c r="C118" s="35" t="s">
        <v>38</v>
      </c>
      <c r="D118" s="16" t="s">
        <v>45</v>
      </c>
      <c r="E118" s="16" t="s">
        <v>116</v>
      </c>
      <c r="F118" s="16" t="s">
        <v>492</v>
      </c>
      <c r="G118" s="16" t="s">
        <v>117</v>
      </c>
      <c r="H118" s="15"/>
      <c r="I118" s="15"/>
      <c r="J118" s="15"/>
      <c r="K118" s="15"/>
      <c r="L118" s="330">
        <v>181150</v>
      </c>
      <c r="M118" s="330">
        <v>181150</v>
      </c>
      <c r="N118" s="15"/>
      <c r="O118" s="15"/>
      <c r="P118" s="15"/>
      <c r="Q118" s="15"/>
      <c r="R118" s="15"/>
      <c r="S118" s="15"/>
      <c r="T118" s="15"/>
      <c r="U118" s="15"/>
      <c r="V118" s="11"/>
      <c r="X118" s="271"/>
    </row>
    <row r="119" spans="1:26" s="9" customFormat="1" ht="72" customHeight="1" x14ac:dyDescent="0.2">
      <c r="A119" s="35" t="s">
        <v>414</v>
      </c>
      <c r="B119" s="19" t="s">
        <v>493</v>
      </c>
      <c r="C119" s="35" t="s">
        <v>38</v>
      </c>
      <c r="D119" s="16" t="s">
        <v>45</v>
      </c>
      <c r="E119" s="16" t="s">
        <v>116</v>
      </c>
      <c r="F119" s="16" t="s">
        <v>494</v>
      </c>
      <c r="G119" s="16" t="s">
        <v>47</v>
      </c>
      <c r="H119" s="15"/>
      <c r="I119" s="15"/>
      <c r="J119" s="15"/>
      <c r="K119" s="15"/>
      <c r="L119" s="330">
        <v>157441</v>
      </c>
      <c r="M119" s="330">
        <v>157441</v>
      </c>
      <c r="N119" s="15"/>
      <c r="O119" s="15"/>
      <c r="P119" s="15"/>
      <c r="Q119" s="15"/>
      <c r="R119" s="15"/>
      <c r="S119" s="15"/>
      <c r="T119" s="15"/>
      <c r="U119" s="15"/>
      <c r="V119" s="11"/>
      <c r="X119" s="271"/>
      <c r="Z119" s="272"/>
    </row>
    <row r="120" spans="1:26" s="9" customFormat="1" ht="76.5" customHeight="1" x14ac:dyDescent="0.2">
      <c r="A120" s="35" t="s">
        <v>432</v>
      </c>
      <c r="B120" s="19" t="s">
        <v>495</v>
      </c>
      <c r="C120" s="35" t="s">
        <v>38</v>
      </c>
      <c r="D120" s="16" t="s">
        <v>45</v>
      </c>
      <c r="E120" s="16" t="s">
        <v>116</v>
      </c>
      <c r="F120" s="16" t="s">
        <v>496</v>
      </c>
      <c r="G120" s="16" t="s">
        <v>117</v>
      </c>
      <c r="H120" s="15"/>
      <c r="I120" s="15"/>
      <c r="J120" s="15"/>
      <c r="K120" s="15"/>
      <c r="L120" s="330">
        <v>313992</v>
      </c>
      <c r="M120" s="330">
        <v>313992</v>
      </c>
      <c r="N120" s="15"/>
      <c r="O120" s="15"/>
      <c r="P120" s="15"/>
      <c r="Q120" s="15"/>
      <c r="R120" s="15"/>
      <c r="S120" s="15"/>
      <c r="T120" s="15"/>
      <c r="U120" s="15"/>
      <c r="V120" s="11"/>
      <c r="X120" s="271"/>
      <c r="Z120" s="272"/>
    </row>
    <row r="121" spans="1:26" s="9" customFormat="1" ht="63.75" customHeight="1" x14ac:dyDescent="0.2">
      <c r="A121" s="35" t="s">
        <v>497</v>
      </c>
      <c r="B121" s="19" t="s">
        <v>498</v>
      </c>
      <c r="C121" s="35" t="s">
        <v>38</v>
      </c>
      <c r="D121" s="16" t="s">
        <v>45</v>
      </c>
      <c r="E121" s="16" t="s">
        <v>116</v>
      </c>
      <c r="F121" s="16" t="s">
        <v>499</v>
      </c>
      <c r="G121" s="16" t="s">
        <v>47</v>
      </c>
      <c r="H121" s="15"/>
      <c r="I121" s="15"/>
      <c r="J121" s="15"/>
      <c r="K121" s="15"/>
      <c r="L121" s="330">
        <v>147550</v>
      </c>
      <c r="M121" s="330">
        <v>147550</v>
      </c>
      <c r="N121" s="15"/>
      <c r="O121" s="15"/>
      <c r="P121" s="15"/>
      <c r="Q121" s="15"/>
      <c r="R121" s="15"/>
      <c r="S121" s="15"/>
      <c r="T121" s="15"/>
      <c r="U121" s="15"/>
      <c r="V121" s="11"/>
      <c r="X121" s="271"/>
      <c r="Z121" s="272"/>
    </row>
    <row r="122" spans="1:26" s="9" customFormat="1" ht="54.75" customHeight="1" x14ac:dyDescent="0.2">
      <c r="A122" s="35" t="s">
        <v>500</v>
      </c>
      <c r="B122" s="19" t="s">
        <v>501</v>
      </c>
      <c r="C122" s="35" t="s">
        <v>38</v>
      </c>
      <c r="D122" s="16" t="s">
        <v>45</v>
      </c>
      <c r="E122" s="16" t="s">
        <v>116</v>
      </c>
      <c r="F122" s="16" t="s">
        <v>502</v>
      </c>
      <c r="G122" s="16" t="s">
        <v>47</v>
      </c>
      <c r="H122" s="15"/>
      <c r="I122" s="15"/>
      <c r="J122" s="15"/>
      <c r="K122" s="15"/>
      <c r="L122" s="330">
        <v>267081</v>
      </c>
      <c r="M122" s="330">
        <v>229491.1</v>
      </c>
      <c r="N122" s="15"/>
      <c r="O122" s="15"/>
      <c r="P122" s="15"/>
      <c r="Q122" s="15"/>
      <c r="R122" s="15"/>
      <c r="S122" s="15"/>
      <c r="T122" s="15"/>
      <c r="U122" s="15"/>
      <c r="V122" s="11"/>
      <c r="X122" s="271"/>
      <c r="Z122" s="272"/>
    </row>
    <row r="123" spans="1:26" s="9" customFormat="1" ht="97.5" customHeight="1" x14ac:dyDescent="0.2">
      <c r="A123" s="35" t="s">
        <v>504</v>
      </c>
      <c r="B123" s="19" t="s">
        <v>503</v>
      </c>
      <c r="C123" s="35" t="s">
        <v>38</v>
      </c>
      <c r="D123" s="16" t="s">
        <v>45</v>
      </c>
      <c r="E123" s="16" t="s">
        <v>116</v>
      </c>
      <c r="F123" s="16" t="s">
        <v>505</v>
      </c>
      <c r="G123" s="16" t="s">
        <v>47</v>
      </c>
      <c r="H123" s="15"/>
      <c r="I123" s="15"/>
      <c r="J123" s="15"/>
      <c r="K123" s="15"/>
      <c r="L123" s="330">
        <v>256395</v>
      </c>
      <c r="M123" s="330">
        <v>209291.69</v>
      </c>
      <c r="N123" s="15"/>
      <c r="O123" s="15"/>
      <c r="P123" s="15"/>
      <c r="Q123" s="15"/>
      <c r="R123" s="15"/>
      <c r="S123" s="15"/>
      <c r="T123" s="15"/>
      <c r="U123" s="15"/>
      <c r="V123" s="11"/>
      <c r="X123" s="271"/>
      <c r="Z123" s="272"/>
    </row>
    <row r="124" spans="1:26" s="26" customFormat="1" ht="38.25" customHeight="1" x14ac:dyDescent="0.2">
      <c r="A124" s="429" t="s">
        <v>118</v>
      </c>
      <c r="B124" s="430"/>
      <c r="C124" s="125" t="s">
        <v>38</v>
      </c>
      <c r="D124" s="126"/>
      <c r="E124" s="126"/>
      <c r="F124" s="126"/>
      <c r="G124" s="126"/>
      <c r="H124" s="269">
        <f>H125</f>
        <v>119925</v>
      </c>
      <c r="I124" s="269">
        <f>I125</f>
        <v>113928.75</v>
      </c>
      <c r="J124" s="269"/>
      <c r="K124" s="269"/>
      <c r="L124" s="346">
        <f>L125</f>
        <v>119925</v>
      </c>
      <c r="M124" s="346">
        <f>M125</f>
        <v>119925</v>
      </c>
      <c r="N124" s="269"/>
      <c r="O124" s="269"/>
      <c r="P124" s="269"/>
      <c r="Q124" s="269"/>
      <c r="R124" s="269"/>
      <c r="S124" s="269"/>
      <c r="T124" s="269">
        <f>T125</f>
        <v>119925</v>
      </c>
      <c r="U124" s="269">
        <f>U125</f>
        <v>119925</v>
      </c>
      <c r="V124" s="270"/>
    </row>
    <row r="125" spans="1:26" s="9" customFormat="1" ht="33" customHeight="1" x14ac:dyDescent="0.2">
      <c r="A125" s="68" t="s">
        <v>64</v>
      </c>
      <c r="B125" s="69" t="s">
        <v>119</v>
      </c>
      <c r="C125" s="68" t="s">
        <v>38</v>
      </c>
      <c r="D125" s="34" t="s">
        <v>45</v>
      </c>
      <c r="E125" s="34" t="s">
        <v>116</v>
      </c>
      <c r="F125" s="34" t="s">
        <v>326</v>
      </c>
      <c r="G125" s="16" t="s">
        <v>47</v>
      </c>
      <c r="H125" s="15">
        <v>119925</v>
      </c>
      <c r="I125" s="15">
        <v>113928.75</v>
      </c>
      <c r="J125" s="15"/>
      <c r="K125" s="15"/>
      <c r="L125" s="330">
        <f>[4]Бюджет!$H$442</f>
        <v>119925</v>
      </c>
      <c r="M125" s="330">
        <v>119925</v>
      </c>
      <c r="N125" s="15"/>
      <c r="O125" s="15"/>
      <c r="P125" s="15"/>
      <c r="Q125" s="15"/>
      <c r="R125" s="15"/>
      <c r="S125" s="15"/>
      <c r="T125" s="15">
        <f>[2]отдых!$H$12</f>
        <v>119925</v>
      </c>
      <c r="U125" s="15">
        <f>[2]отдых!$I$12</f>
        <v>119925</v>
      </c>
      <c r="V125" s="15"/>
    </row>
    <row r="126" spans="1:26" s="26" customFormat="1" ht="42" customHeight="1" x14ac:dyDescent="0.2">
      <c r="A126" s="426" t="s">
        <v>120</v>
      </c>
      <c r="B126" s="427"/>
      <c r="C126" s="125" t="s">
        <v>38</v>
      </c>
      <c r="D126" s="126"/>
      <c r="E126" s="126"/>
      <c r="F126" s="126"/>
      <c r="G126" s="114"/>
      <c r="H126" s="119">
        <f>H127</f>
        <v>1084529.3799999999</v>
      </c>
      <c r="I126" s="119">
        <f>I127</f>
        <v>1073418.56</v>
      </c>
      <c r="J126" s="119"/>
      <c r="K126" s="119"/>
      <c r="L126" s="340">
        <f>L127</f>
        <v>1126521.54</v>
      </c>
      <c r="M126" s="340">
        <f>M127</f>
        <v>1126521.54</v>
      </c>
      <c r="N126" s="119"/>
      <c r="O126" s="119"/>
      <c r="P126" s="119"/>
      <c r="Q126" s="119"/>
      <c r="R126" s="119"/>
      <c r="S126" s="119"/>
      <c r="T126" s="119">
        <f>T127</f>
        <v>876100</v>
      </c>
      <c r="U126" s="119">
        <f>U127</f>
        <v>876100</v>
      </c>
      <c r="V126" s="117"/>
    </row>
    <row r="127" spans="1:26" s="9" customFormat="1" ht="29.25" customHeight="1" x14ac:dyDescent="0.2">
      <c r="A127" s="68" t="s">
        <v>61</v>
      </c>
      <c r="B127" s="69" t="s">
        <v>121</v>
      </c>
      <c r="C127" s="68" t="s">
        <v>38</v>
      </c>
      <c r="D127" s="34" t="s">
        <v>45</v>
      </c>
      <c r="E127" s="34" t="s">
        <v>116</v>
      </c>
      <c r="F127" s="34" t="s">
        <v>327</v>
      </c>
      <c r="G127" s="16" t="s">
        <v>47</v>
      </c>
      <c r="H127" s="67">
        <v>1084529.3799999999</v>
      </c>
      <c r="I127" s="67">
        <v>1073418.56</v>
      </c>
      <c r="J127" s="67"/>
      <c r="K127" s="67"/>
      <c r="L127" s="330">
        <v>1126521.54</v>
      </c>
      <c r="M127" s="330">
        <v>1126521.54</v>
      </c>
      <c r="N127" s="67"/>
      <c r="O127" s="67"/>
      <c r="P127" s="67"/>
      <c r="Q127" s="67"/>
      <c r="R127" s="67"/>
      <c r="S127" s="67"/>
      <c r="T127" s="67">
        <f>[4]Бюджет!$AB$445</f>
        <v>876100</v>
      </c>
      <c r="U127" s="67">
        <f>[2]отдых!$I$14</f>
        <v>876100</v>
      </c>
      <c r="V127" s="11"/>
    </row>
    <row r="128" spans="1:26" s="26" customFormat="1" ht="51" x14ac:dyDescent="0.2">
      <c r="A128" s="426" t="s">
        <v>122</v>
      </c>
      <c r="B128" s="428"/>
      <c r="C128" s="125" t="s">
        <v>38</v>
      </c>
      <c r="D128" s="126"/>
      <c r="E128" s="126"/>
      <c r="F128" s="126"/>
      <c r="G128" s="114"/>
      <c r="H128" s="119">
        <f>H129+H130+H131</f>
        <v>14276824.5</v>
      </c>
      <c r="I128" s="119">
        <f>I129+I130+I131</f>
        <v>13733305.59</v>
      </c>
      <c r="J128" s="119"/>
      <c r="K128" s="119"/>
      <c r="L128" s="340">
        <f t="shared" ref="L128:V128" si="18">L129+L130+L131</f>
        <v>16255314</v>
      </c>
      <c r="M128" s="340">
        <f t="shared" si="18"/>
        <v>14748237.17</v>
      </c>
      <c r="N128" s="119">
        <f t="shared" si="18"/>
        <v>0</v>
      </c>
      <c r="O128" s="119">
        <f t="shared" si="18"/>
        <v>0</v>
      </c>
      <c r="P128" s="119">
        <f t="shared" si="18"/>
        <v>0</v>
      </c>
      <c r="Q128" s="119">
        <f t="shared" si="18"/>
        <v>0</v>
      </c>
      <c r="R128" s="119">
        <f t="shared" si="18"/>
        <v>0</v>
      </c>
      <c r="S128" s="119">
        <f t="shared" si="18"/>
        <v>0</v>
      </c>
      <c r="T128" s="119">
        <f t="shared" si="18"/>
        <v>19546568</v>
      </c>
      <c r="U128" s="119">
        <f t="shared" si="18"/>
        <v>19546568</v>
      </c>
      <c r="V128" s="119">
        <f t="shared" si="18"/>
        <v>0</v>
      </c>
    </row>
    <row r="129" spans="1:27" s="9" customFormat="1" ht="83.25" customHeight="1" x14ac:dyDescent="0.2">
      <c r="A129" s="159" t="s">
        <v>244</v>
      </c>
      <c r="B129" s="68" t="s">
        <v>241</v>
      </c>
      <c r="C129" s="159" t="s">
        <v>38</v>
      </c>
      <c r="D129" s="78" t="s">
        <v>45</v>
      </c>
      <c r="E129" s="78" t="s">
        <v>141</v>
      </c>
      <c r="F129" s="34" t="s">
        <v>272</v>
      </c>
      <c r="G129" s="16" t="s">
        <v>117</v>
      </c>
      <c r="H129" s="67">
        <v>3088700</v>
      </c>
      <c r="I129" s="67">
        <v>3088700</v>
      </c>
      <c r="J129" s="67"/>
      <c r="K129" s="67"/>
      <c r="L129" s="330">
        <v>2994800</v>
      </c>
      <c r="M129" s="330">
        <v>2994800</v>
      </c>
      <c r="N129" s="67"/>
      <c r="O129" s="67"/>
      <c r="P129" s="67"/>
      <c r="Q129" s="67"/>
      <c r="R129" s="67"/>
      <c r="S129" s="67"/>
      <c r="T129" s="67">
        <f>[4]Бюджет!$AB$541</f>
        <v>2496600</v>
      </c>
      <c r="U129" s="67">
        <f>[4]Бюджет!$AC$541</f>
        <v>2496600</v>
      </c>
      <c r="V129" s="86"/>
    </row>
    <row r="130" spans="1:27" s="9" customFormat="1" ht="54.75" customHeight="1" x14ac:dyDescent="0.2">
      <c r="A130" s="68" t="s">
        <v>245</v>
      </c>
      <c r="B130" s="68" t="s">
        <v>242</v>
      </c>
      <c r="C130" s="68" t="s">
        <v>38</v>
      </c>
      <c r="D130" s="34" t="s">
        <v>45</v>
      </c>
      <c r="E130" s="34" t="s">
        <v>141</v>
      </c>
      <c r="F130" s="34" t="s">
        <v>273</v>
      </c>
      <c r="G130" s="16" t="s">
        <v>117</v>
      </c>
      <c r="H130" s="67">
        <v>10274772</v>
      </c>
      <c r="I130" s="67">
        <v>9789666.2899999991</v>
      </c>
      <c r="J130" s="67"/>
      <c r="K130" s="67"/>
      <c r="L130" s="330">
        <v>12579509</v>
      </c>
      <c r="M130" s="330">
        <v>11072432.17</v>
      </c>
      <c r="N130" s="67"/>
      <c r="O130" s="67"/>
      <c r="P130" s="67"/>
      <c r="Q130" s="67"/>
      <c r="R130" s="67"/>
      <c r="S130" s="67"/>
      <c r="T130" s="67">
        <v>15003168</v>
      </c>
      <c r="U130" s="67">
        <v>15003168</v>
      </c>
      <c r="V130" s="86"/>
    </row>
    <row r="131" spans="1:27" s="9" customFormat="1" ht="38.25" customHeight="1" x14ac:dyDescent="0.2">
      <c r="A131" s="159" t="s">
        <v>246</v>
      </c>
      <c r="B131" s="68" t="s">
        <v>243</v>
      </c>
      <c r="C131" s="159" t="s">
        <v>38</v>
      </c>
      <c r="D131" s="78" t="s">
        <v>45</v>
      </c>
      <c r="E131" s="78" t="s">
        <v>141</v>
      </c>
      <c r="F131" s="34" t="s">
        <v>274</v>
      </c>
      <c r="G131" s="16" t="s">
        <v>47</v>
      </c>
      <c r="H131" s="67">
        <v>913352.5</v>
      </c>
      <c r="I131" s="67">
        <v>854939.29999999993</v>
      </c>
      <c r="J131" s="67"/>
      <c r="K131" s="67"/>
      <c r="L131" s="330">
        <v>681005</v>
      </c>
      <c r="M131" s="330">
        <v>681005</v>
      </c>
      <c r="N131" s="67"/>
      <c r="O131" s="67"/>
      <c r="P131" s="67"/>
      <c r="Q131" s="67"/>
      <c r="R131" s="67"/>
      <c r="S131" s="67"/>
      <c r="T131" s="67">
        <f>[2]отдых!$H$18</f>
        <v>2046800</v>
      </c>
      <c r="U131" s="67">
        <f>[2]отдых!$I$18</f>
        <v>2046800</v>
      </c>
      <c r="V131" s="86"/>
    </row>
    <row r="132" spans="1:27" s="26" customFormat="1" ht="51" x14ac:dyDescent="0.2">
      <c r="A132" s="431" t="s">
        <v>338</v>
      </c>
      <c r="B132" s="428"/>
      <c r="C132" s="125" t="s">
        <v>38</v>
      </c>
      <c r="D132" s="126"/>
      <c r="E132" s="126"/>
      <c r="F132" s="126"/>
      <c r="G132" s="114"/>
      <c r="H132" s="119">
        <f>H133+H134</f>
        <v>61820</v>
      </c>
      <c r="I132" s="119">
        <f>I133+I134</f>
        <v>61820</v>
      </c>
      <c r="J132" s="119"/>
      <c r="K132" s="119"/>
      <c r="L132" s="340">
        <f t="shared" ref="L132:V132" si="19">L133+L134</f>
        <v>0</v>
      </c>
      <c r="M132" s="340">
        <f t="shared" si="19"/>
        <v>0</v>
      </c>
      <c r="N132" s="119">
        <f t="shared" si="19"/>
        <v>0</v>
      </c>
      <c r="O132" s="119">
        <f t="shared" si="19"/>
        <v>0</v>
      </c>
      <c r="P132" s="119">
        <f t="shared" si="19"/>
        <v>0</v>
      </c>
      <c r="Q132" s="119">
        <f t="shared" si="19"/>
        <v>0</v>
      </c>
      <c r="R132" s="119">
        <f t="shared" si="19"/>
        <v>0</v>
      </c>
      <c r="S132" s="119">
        <f t="shared" si="19"/>
        <v>0</v>
      </c>
      <c r="T132" s="119">
        <f t="shared" si="19"/>
        <v>0</v>
      </c>
      <c r="U132" s="119">
        <f t="shared" si="19"/>
        <v>0</v>
      </c>
      <c r="V132" s="119">
        <f t="shared" si="19"/>
        <v>0</v>
      </c>
    </row>
    <row r="133" spans="1:27" s="9" customFormat="1" ht="134.25" customHeight="1" x14ac:dyDescent="0.2">
      <c r="A133" s="102" t="s">
        <v>470</v>
      </c>
      <c r="B133" s="108" t="s">
        <v>328</v>
      </c>
      <c r="C133" s="14" t="s">
        <v>38</v>
      </c>
      <c r="D133" s="34" t="s">
        <v>45</v>
      </c>
      <c r="E133" s="34" t="s">
        <v>91</v>
      </c>
      <c r="F133" s="34" t="s">
        <v>356</v>
      </c>
      <c r="G133" s="16" t="s">
        <v>47</v>
      </c>
      <c r="H133" s="15">
        <v>45800</v>
      </c>
      <c r="I133" s="15">
        <v>45800</v>
      </c>
      <c r="J133" s="15"/>
      <c r="K133" s="15"/>
      <c r="L133" s="330"/>
      <c r="M133" s="330"/>
      <c r="N133" s="15"/>
      <c r="O133" s="15"/>
      <c r="P133" s="15"/>
      <c r="Q133" s="15"/>
      <c r="R133" s="15"/>
      <c r="S133" s="15"/>
      <c r="T133" s="15"/>
      <c r="U133" s="15"/>
      <c r="V133" s="11"/>
    </row>
    <row r="134" spans="1:27" s="9" customFormat="1" ht="143.25" customHeight="1" x14ac:dyDescent="0.2">
      <c r="A134" s="102" t="s">
        <v>469</v>
      </c>
      <c r="B134" s="108" t="s">
        <v>329</v>
      </c>
      <c r="C134" s="14" t="s">
        <v>38</v>
      </c>
      <c r="D134" s="34" t="s">
        <v>45</v>
      </c>
      <c r="E134" s="34" t="s">
        <v>91</v>
      </c>
      <c r="F134" s="34" t="s">
        <v>331</v>
      </c>
      <c r="G134" s="16" t="s">
        <v>47</v>
      </c>
      <c r="H134" s="15">
        <v>16020</v>
      </c>
      <c r="I134" s="15">
        <v>16020</v>
      </c>
      <c r="J134" s="15"/>
      <c r="K134" s="15"/>
      <c r="L134" s="330"/>
      <c r="M134" s="330"/>
      <c r="N134" s="15"/>
      <c r="O134" s="15"/>
      <c r="P134" s="15"/>
      <c r="Q134" s="15"/>
      <c r="R134" s="15"/>
      <c r="S134" s="15"/>
      <c r="T134" s="15"/>
      <c r="U134" s="15"/>
      <c r="V134" s="11"/>
    </row>
    <row r="135" spans="1:27" s="62" customFormat="1" ht="25.5" x14ac:dyDescent="0.2">
      <c r="A135" s="477" t="s">
        <v>123</v>
      </c>
      <c r="B135" s="436" t="s">
        <v>124</v>
      </c>
      <c r="C135" s="149" t="s">
        <v>20</v>
      </c>
      <c r="D135" s="63"/>
      <c r="E135" s="64"/>
      <c r="F135" s="64"/>
      <c r="G135" s="64"/>
      <c r="H135" s="57">
        <f>H137</f>
        <v>431705927.42999995</v>
      </c>
      <c r="I135" s="57">
        <f>I137</f>
        <v>414802428.95000005</v>
      </c>
      <c r="J135" s="57"/>
      <c r="K135" s="57"/>
      <c r="L135" s="57">
        <f>L137</f>
        <v>448560937.12000006</v>
      </c>
      <c r="M135" s="57">
        <f>M137</f>
        <v>422655507.98000008</v>
      </c>
      <c r="N135" s="57"/>
      <c r="O135" s="57"/>
      <c r="P135" s="57"/>
      <c r="Q135" s="57"/>
      <c r="R135" s="57"/>
      <c r="S135" s="57"/>
      <c r="T135" s="57">
        <f>T137</f>
        <v>434927167.56000006</v>
      </c>
      <c r="U135" s="57">
        <f>U137</f>
        <v>434927167.56000006</v>
      </c>
      <c r="V135" s="58"/>
    </row>
    <row r="136" spans="1:27" s="62" customFormat="1" x14ac:dyDescent="0.2">
      <c r="A136" s="449"/>
      <c r="B136" s="445"/>
      <c r="C136" s="149" t="s">
        <v>31</v>
      </c>
      <c r="D136" s="63"/>
      <c r="E136" s="64"/>
      <c r="F136" s="64"/>
      <c r="G136" s="64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8"/>
    </row>
    <row r="137" spans="1:27" s="62" customFormat="1" ht="51" x14ac:dyDescent="0.2">
      <c r="A137" s="449"/>
      <c r="B137" s="445"/>
      <c r="C137" s="149" t="s">
        <v>38</v>
      </c>
      <c r="D137" s="63" t="s">
        <v>45</v>
      </c>
      <c r="E137" s="64"/>
      <c r="F137" s="64"/>
      <c r="G137" s="64"/>
      <c r="H137" s="57">
        <f>H138+H157+H174</f>
        <v>431705927.42999995</v>
      </c>
      <c r="I137" s="57">
        <f>I138+I157+I174</f>
        <v>414802428.95000005</v>
      </c>
      <c r="J137" s="57"/>
      <c r="K137" s="57"/>
      <c r="L137" s="57">
        <f>L138+L157+L174</f>
        <v>448560937.12000006</v>
      </c>
      <c r="M137" s="57">
        <f>M138+M157+M174</f>
        <v>422655507.98000008</v>
      </c>
      <c r="N137" s="57"/>
      <c r="O137" s="57"/>
      <c r="P137" s="57"/>
      <c r="Q137" s="57"/>
      <c r="R137" s="57"/>
      <c r="S137" s="57"/>
      <c r="T137" s="57">
        <f>T138+T157+T174</f>
        <v>434927167.56000006</v>
      </c>
      <c r="U137" s="57">
        <f>U138+U157+U174</f>
        <v>434927167.56000006</v>
      </c>
      <c r="V137" s="58"/>
      <c r="Y137" s="278"/>
      <c r="AA137" s="280"/>
    </row>
    <row r="138" spans="1:27" s="33" customFormat="1" ht="51" x14ac:dyDescent="0.2">
      <c r="A138" s="431" t="s">
        <v>125</v>
      </c>
      <c r="B138" s="428"/>
      <c r="C138" s="110" t="s">
        <v>38</v>
      </c>
      <c r="D138" s="111" t="s">
        <v>45</v>
      </c>
      <c r="E138" s="111"/>
      <c r="F138" s="111"/>
      <c r="G138" s="111"/>
      <c r="H138" s="112">
        <f>SUM(H139:H156)</f>
        <v>124615839.60999997</v>
      </c>
      <c r="I138" s="112">
        <f>SUM(I139:I156)</f>
        <v>116298254.89999999</v>
      </c>
      <c r="J138" s="112"/>
      <c r="K138" s="112"/>
      <c r="L138" s="341">
        <f>SUM(L139:L156)</f>
        <v>135973630.48000002</v>
      </c>
      <c r="M138" s="341">
        <f>SUM(M139:M156)</f>
        <v>125496711.94</v>
      </c>
      <c r="N138" s="112"/>
      <c r="O138" s="112"/>
      <c r="P138" s="112"/>
      <c r="Q138" s="112"/>
      <c r="R138" s="112"/>
      <c r="S138" s="112"/>
      <c r="T138" s="112">
        <f>SUM(T139:T156)</f>
        <v>135797270.47999999</v>
      </c>
      <c r="U138" s="112">
        <f>SUM(U139:U156)</f>
        <v>135797270.47999999</v>
      </c>
      <c r="V138" s="113"/>
      <c r="Y138" s="279"/>
    </row>
    <row r="139" spans="1:27" s="9" customFormat="1" ht="87" customHeight="1" x14ac:dyDescent="0.2">
      <c r="A139" s="424" t="s">
        <v>107</v>
      </c>
      <c r="B139" s="478" t="s">
        <v>126</v>
      </c>
      <c r="C139" s="424" t="s">
        <v>38</v>
      </c>
      <c r="D139" s="78" t="s">
        <v>45</v>
      </c>
      <c r="E139" s="78" t="s">
        <v>39</v>
      </c>
      <c r="F139" s="16" t="s">
        <v>275</v>
      </c>
      <c r="G139" s="16" t="s">
        <v>117</v>
      </c>
      <c r="H139" s="67">
        <v>42938699.999999993</v>
      </c>
      <c r="I139" s="393">
        <v>42114908.290000007</v>
      </c>
      <c r="J139" s="393"/>
      <c r="K139" s="393"/>
      <c r="L139" s="334">
        <v>47624750</v>
      </c>
      <c r="M139" s="335">
        <v>45363198.299999997</v>
      </c>
      <c r="N139" s="315"/>
      <c r="O139" s="315"/>
      <c r="P139" s="315"/>
      <c r="Q139" s="315"/>
      <c r="R139" s="315"/>
      <c r="S139" s="315"/>
      <c r="T139" s="67">
        <v>42755799.999999993</v>
      </c>
      <c r="U139" s="67">
        <v>42755799.999999993</v>
      </c>
      <c r="V139" s="11"/>
    </row>
    <row r="140" spans="1:27" s="9" customFormat="1" ht="78.75" customHeight="1" x14ac:dyDescent="0.2">
      <c r="A140" s="446"/>
      <c r="B140" s="479"/>
      <c r="C140" s="446"/>
      <c r="D140" s="78" t="s">
        <v>45</v>
      </c>
      <c r="E140" s="78" t="s">
        <v>39</v>
      </c>
      <c r="F140" s="34" t="s">
        <v>275</v>
      </c>
      <c r="G140" s="16" t="s">
        <v>47</v>
      </c>
      <c r="H140" s="67">
        <v>215600</v>
      </c>
      <c r="I140" s="67">
        <v>149296</v>
      </c>
      <c r="J140" s="67"/>
      <c r="K140" s="67"/>
      <c r="L140" s="330">
        <v>319750</v>
      </c>
      <c r="M140" s="330">
        <v>226869.4</v>
      </c>
      <c r="N140" s="67"/>
      <c r="O140" s="67"/>
      <c r="P140" s="67"/>
      <c r="Q140" s="67"/>
      <c r="R140" s="67"/>
      <c r="S140" s="67"/>
      <c r="T140" s="67">
        <v>215600</v>
      </c>
      <c r="U140" s="67">
        <v>215600</v>
      </c>
      <c r="V140" s="11"/>
    </row>
    <row r="141" spans="1:27" s="9" customFormat="1" ht="116.25" customHeight="1" x14ac:dyDescent="0.2">
      <c r="A141" s="421" t="s">
        <v>108</v>
      </c>
      <c r="B141" s="421" t="s">
        <v>129</v>
      </c>
      <c r="C141" s="421" t="s">
        <v>38</v>
      </c>
      <c r="D141" s="437" t="s">
        <v>45</v>
      </c>
      <c r="E141" s="437" t="s">
        <v>39</v>
      </c>
      <c r="F141" s="88" t="s">
        <v>406</v>
      </c>
      <c r="G141" s="16" t="s">
        <v>117</v>
      </c>
      <c r="H141" s="67">
        <v>41767519.04999999</v>
      </c>
      <c r="I141" s="67">
        <v>37820865.099999994</v>
      </c>
      <c r="J141" s="67"/>
      <c r="K141" s="67"/>
      <c r="L141" s="330">
        <v>47191651.090000004</v>
      </c>
      <c r="M141" s="330">
        <v>43745523.590000004</v>
      </c>
      <c r="N141" s="67"/>
      <c r="O141" s="67"/>
      <c r="P141" s="67"/>
      <c r="Q141" s="67"/>
      <c r="R141" s="67"/>
      <c r="S141" s="67"/>
      <c r="T141" s="67">
        <v>58864738.480000004</v>
      </c>
      <c r="U141" s="67">
        <v>58864738.480000004</v>
      </c>
      <c r="V141" s="11"/>
    </row>
    <row r="142" spans="1:27" s="9" customFormat="1" ht="75.75" customHeight="1" x14ac:dyDescent="0.2">
      <c r="A142" s="423"/>
      <c r="B142" s="423"/>
      <c r="C142" s="423"/>
      <c r="D142" s="438"/>
      <c r="E142" s="438"/>
      <c r="F142" s="89" t="s">
        <v>357</v>
      </c>
      <c r="G142" s="16" t="s">
        <v>47</v>
      </c>
      <c r="H142" s="67">
        <v>1751657.35</v>
      </c>
      <c r="I142" s="67">
        <v>1751053.5899999999</v>
      </c>
      <c r="J142" s="67"/>
      <c r="K142" s="67"/>
      <c r="L142" s="330">
        <v>1265067.71</v>
      </c>
      <c r="M142" s="330">
        <v>1220004.58</v>
      </c>
      <c r="N142" s="67"/>
      <c r="O142" s="67"/>
      <c r="P142" s="67"/>
      <c r="Q142" s="67"/>
      <c r="R142" s="67"/>
      <c r="S142" s="67"/>
      <c r="T142" s="67">
        <v>1420000</v>
      </c>
      <c r="U142" s="67">
        <v>1420000</v>
      </c>
      <c r="V142" s="11"/>
    </row>
    <row r="143" spans="1:27" s="9" customFormat="1" ht="94.5" customHeight="1" x14ac:dyDescent="0.2">
      <c r="A143" s="159" t="s">
        <v>131</v>
      </c>
      <c r="B143" s="68" t="s">
        <v>130</v>
      </c>
      <c r="C143" s="159" t="s">
        <v>38</v>
      </c>
      <c r="D143" s="174" t="s">
        <v>45</v>
      </c>
      <c r="E143" s="174" t="s">
        <v>39</v>
      </c>
      <c r="F143" s="34" t="s">
        <v>276</v>
      </c>
      <c r="G143" s="174" t="s">
        <v>117</v>
      </c>
      <c r="H143" s="67">
        <v>129500</v>
      </c>
      <c r="I143" s="67">
        <v>103850</v>
      </c>
      <c r="J143" s="67"/>
      <c r="K143" s="67"/>
      <c r="L143" s="330">
        <v>161900</v>
      </c>
      <c r="M143" s="330">
        <v>142570</v>
      </c>
      <c r="N143" s="67"/>
      <c r="O143" s="67"/>
      <c r="P143" s="67"/>
      <c r="Q143" s="67"/>
      <c r="R143" s="67"/>
      <c r="S143" s="67"/>
      <c r="T143" s="67">
        <v>161900</v>
      </c>
      <c r="U143" s="67">
        <v>161900</v>
      </c>
      <c r="V143" s="11"/>
    </row>
    <row r="144" spans="1:27" s="9" customFormat="1" ht="79.5" customHeight="1" x14ac:dyDescent="0.2">
      <c r="A144" s="159" t="s">
        <v>110</v>
      </c>
      <c r="B144" s="35" t="s">
        <v>247</v>
      </c>
      <c r="C144" s="102" t="s">
        <v>38</v>
      </c>
      <c r="D144" s="82" t="s">
        <v>45</v>
      </c>
      <c r="E144" s="82" t="s">
        <v>132</v>
      </c>
      <c r="F144" s="34" t="s">
        <v>277</v>
      </c>
      <c r="G144" s="174" t="s">
        <v>47</v>
      </c>
      <c r="H144" s="67">
        <v>2388400</v>
      </c>
      <c r="I144" s="67">
        <v>1838631.2499999998</v>
      </c>
      <c r="J144" s="67"/>
      <c r="K144" s="67"/>
      <c r="L144" s="330">
        <v>1854200</v>
      </c>
      <c r="M144" s="330">
        <v>1462132.18</v>
      </c>
      <c r="N144" s="67"/>
      <c r="O144" s="67"/>
      <c r="P144" s="67"/>
      <c r="Q144" s="67"/>
      <c r="R144" s="67"/>
      <c r="S144" s="67"/>
      <c r="T144" s="67">
        <v>1854200</v>
      </c>
      <c r="U144" s="67">
        <v>1854200</v>
      </c>
      <c r="V144" s="11"/>
    </row>
    <row r="145" spans="1:25" s="9" customFormat="1" ht="68.25" customHeight="1" x14ac:dyDescent="0.2">
      <c r="A145" s="424" t="s">
        <v>111</v>
      </c>
      <c r="B145" s="421" t="s">
        <v>279</v>
      </c>
      <c r="C145" s="424" t="s">
        <v>38</v>
      </c>
      <c r="D145" s="437" t="s">
        <v>45</v>
      </c>
      <c r="E145" s="437" t="s">
        <v>39</v>
      </c>
      <c r="F145" s="437" t="s">
        <v>278</v>
      </c>
      <c r="G145" s="16" t="s">
        <v>117</v>
      </c>
      <c r="H145" s="67">
        <v>21211196.060000002</v>
      </c>
      <c r="I145" s="67">
        <v>20381657.179999996</v>
      </c>
      <c r="J145" s="314"/>
      <c r="K145" s="314"/>
      <c r="L145" s="333">
        <v>24639300</v>
      </c>
      <c r="M145" s="333">
        <v>22343918.219999999</v>
      </c>
      <c r="N145" s="314"/>
      <c r="O145" s="314"/>
      <c r="P145" s="314"/>
      <c r="Q145" s="314"/>
      <c r="R145" s="314"/>
      <c r="S145" s="314"/>
      <c r="T145" s="314">
        <v>21473100</v>
      </c>
      <c r="U145" s="314">
        <v>21473100</v>
      </c>
      <c r="V145" s="39"/>
    </row>
    <row r="146" spans="1:25" s="9" customFormat="1" ht="43.5" customHeight="1" x14ac:dyDescent="0.2">
      <c r="A146" s="425"/>
      <c r="B146" s="423"/>
      <c r="C146" s="425"/>
      <c r="D146" s="438"/>
      <c r="E146" s="438"/>
      <c r="F146" s="438"/>
      <c r="G146" s="16" t="s">
        <v>47</v>
      </c>
      <c r="H146" s="67">
        <v>2439203.94</v>
      </c>
      <c r="I146" s="67">
        <v>2395128.73</v>
      </c>
      <c r="J146" s="67"/>
      <c r="K146" s="67"/>
      <c r="L146" s="330">
        <v>2394100</v>
      </c>
      <c r="M146" s="330">
        <v>2238188.66</v>
      </c>
      <c r="N146" s="67"/>
      <c r="O146" s="67"/>
      <c r="P146" s="67"/>
      <c r="Q146" s="67"/>
      <c r="R146" s="67"/>
      <c r="S146" s="67"/>
      <c r="T146" s="67">
        <v>2170000</v>
      </c>
      <c r="U146" s="67">
        <v>2170000</v>
      </c>
      <c r="V146" s="39"/>
    </row>
    <row r="147" spans="1:25" s="9" customFormat="1" ht="54.75" customHeight="1" x14ac:dyDescent="0.2">
      <c r="A147" s="173" t="s">
        <v>112</v>
      </c>
      <c r="B147" s="68" t="s">
        <v>219</v>
      </c>
      <c r="C147" s="159" t="s">
        <v>38</v>
      </c>
      <c r="D147" s="78" t="s">
        <v>45</v>
      </c>
      <c r="E147" s="78" t="s">
        <v>39</v>
      </c>
      <c r="F147" s="199" t="s">
        <v>283</v>
      </c>
      <c r="G147" s="78" t="s">
        <v>117</v>
      </c>
      <c r="H147" s="67">
        <v>237214.6</v>
      </c>
      <c r="I147" s="67">
        <v>237214.6</v>
      </c>
      <c r="J147" s="67"/>
      <c r="K147" s="67"/>
      <c r="L147" s="330">
        <v>1801422</v>
      </c>
      <c r="M147" s="330">
        <v>1801422</v>
      </c>
      <c r="N147" s="67"/>
      <c r="O147" s="67"/>
      <c r="P147" s="67"/>
      <c r="Q147" s="67"/>
      <c r="R147" s="67"/>
      <c r="S147" s="67"/>
      <c r="T147" s="67"/>
      <c r="U147" s="67"/>
      <c r="V147" s="11"/>
    </row>
    <row r="148" spans="1:25" s="9" customFormat="1" ht="87" customHeight="1" x14ac:dyDescent="0.2">
      <c r="A148" s="173" t="s">
        <v>113</v>
      </c>
      <c r="B148" s="68" t="s">
        <v>256</v>
      </c>
      <c r="C148" s="68" t="s">
        <v>38</v>
      </c>
      <c r="D148" s="78" t="s">
        <v>45</v>
      </c>
      <c r="E148" s="78" t="s">
        <v>39</v>
      </c>
      <c r="F148" s="200" t="s">
        <v>431</v>
      </c>
      <c r="G148" s="16" t="s">
        <v>117</v>
      </c>
      <c r="H148" s="67">
        <v>2369</v>
      </c>
      <c r="I148" s="67">
        <v>2369</v>
      </c>
      <c r="J148" s="67"/>
      <c r="K148" s="67"/>
      <c r="L148" s="330"/>
      <c r="M148" s="330"/>
      <c r="N148" s="67"/>
      <c r="O148" s="67"/>
      <c r="P148" s="67"/>
      <c r="Q148" s="67"/>
      <c r="R148" s="67"/>
      <c r="S148" s="67"/>
      <c r="T148" s="67"/>
      <c r="U148" s="67"/>
      <c r="V148" s="11"/>
    </row>
    <row r="149" spans="1:25" s="9" customFormat="1" ht="89.25" x14ac:dyDescent="0.2">
      <c r="A149" s="68" t="s">
        <v>280</v>
      </c>
      <c r="B149" s="192" t="s">
        <v>460</v>
      </c>
      <c r="C149" s="68" t="s">
        <v>38</v>
      </c>
      <c r="D149" s="78" t="s">
        <v>45</v>
      </c>
      <c r="E149" s="78" t="s">
        <v>39</v>
      </c>
      <c r="F149" s="199" t="s">
        <v>461</v>
      </c>
      <c r="G149" s="16" t="s">
        <v>117</v>
      </c>
      <c r="H149" s="67">
        <v>0</v>
      </c>
      <c r="I149" s="67">
        <v>0</v>
      </c>
      <c r="J149" s="67"/>
      <c r="K149" s="67"/>
      <c r="L149" s="330">
        <v>487145.89</v>
      </c>
      <c r="M149" s="330">
        <v>487145.89</v>
      </c>
      <c r="N149" s="67"/>
      <c r="O149" s="67"/>
      <c r="P149" s="67"/>
      <c r="Q149" s="67"/>
      <c r="R149" s="67"/>
      <c r="S149" s="67"/>
      <c r="T149" s="67"/>
      <c r="U149" s="67"/>
      <c r="V149" s="39"/>
    </row>
    <row r="150" spans="1:25" s="9" customFormat="1" ht="101.25" x14ac:dyDescent="0.2">
      <c r="A150" s="68" t="s">
        <v>407</v>
      </c>
      <c r="B150" s="224" t="s">
        <v>343</v>
      </c>
      <c r="C150" s="68" t="s">
        <v>38</v>
      </c>
      <c r="D150" s="78" t="s">
        <v>45</v>
      </c>
      <c r="E150" s="78" t="s">
        <v>39</v>
      </c>
      <c r="F150" s="199" t="s">
        <v>350</v>
      </c>
      <c r="G150" s="16" t="s">
        <v>47</v>
      </c>
      <c r="H150" s="67">
        <v>394845</v>
      </c>
      <c r="I150" s="67">
        <v>394845</v>
      </c>
      <c r="J150" s="67"/>
      <c r="K150" s="67"/>
      <c r="L150" s="330"/>
      <c r="M150" s="330"/>
      <c r="N150" s="67"/>
      <c r="O150" s="67"/>
      <c r="P150" s="67"/>
      <c r="Q150" s="67"/>
      <c r="R150" s="67"/>
      <c r="S150" s="67"/>
      <c r="T150" s="67"/>
      <c r="U150" s="67"/>
      <c r="V150" s="39"/>
    </row>
    <row r="151" spans="1:25" s="9" customFormat="1" ht="202.5" x14ac:dyDescent="0.2">
      <c r="A151" s="68" t="s">
        <v>408</v>
      </c>
      <c r="B151" s="224" t="s">
        <v>411</v>
      </c>
      <c r="C151" s="68" t="s">
        <v>38</v>
      </c>
      <c r="D151" s="78" t="s">
        <v>45</v>
      </c>
      <c r="E151" s="78" t="s">
        <v>39</v>
      </c>
      <c r="F151" s="199" t="s">
        <v>412</v>
      </c>
      <c r="G151" s="16" t="s">
        <v>47</v>
      </c>
      <c r="H151" s="101">
        <v>2115927.16</v>
      </c>
      <c r="I151" s="101">
        <v>2115927.16</v>
      </c>
      <c r="J151" s="101"/>
      <c r="K151" s="101"/>
      <c r="L151" s="330"/>
      <c r="M151" s="330"/>
      <c r="N151" s="101"/>
      <c r="O151" s="101"/>
      <c r="P151" s="101"/>
      <c r="Q151" s="101"/>
      <c r="R151" s="101"/>
      <c r="S151" s="101"/>
      <c r="T151" s="15"/>
      <c r="U151" s="15"/>
      <c r="V151" s="39"/>
    </row>
    <row r="152" spans="1:25" s="9" customFormat="1" ht="78" customHeight="1" x14ac:dyDescent="0.2">
      <c r="A152" s="68" t="s">
        <v>409</v>
      </c>
      <c r="B152" s="225" t="s">
        <v>413</v>
      </c>
      <c r="C152" s="68" t="s">
        <v>38</v>
      </c>
      <c r="D152" s="78" t="s">
        <v>45</v>
      </c>
      <c r="E152" s="78" t="s">
        <v>420</v>
      </c>
      <c r="F152" s="199" t="s">
        <v>410</v>
      </c>
      <c r="G152" s="16" t="s">
        <v>47</v>
      </c>
      <c r="H152" s="15">
        <v>121409.28</v>
      </c>
      <c r="I152" s="15">
        <v>121409.28</v>
      </c>
      <c r="J152" s="15"/>
      <c r="K152" s="15"/>
      <c r="L152" s="330"/>
      <c r="M152" s="330"/>
      <c r="N152" s="15"/>
      <c r="O152" s="15"/>
      <c r="P152" s="15"/>
      <c r="Q152" s="15"/>
      <c r="R152" s="15"/>
      <c r="S152" s="15"/>
      <c r="T152" s="15"/>
      <c r="U152" s="15"/>
      <c r="V152" s="39"/>
    </row>
    <row r="153" spans="1:25" s="9" customFormat="1" ht="78" customHeight="1" x14ac:dyDescent="0.2">
      <c r="A153" s="68" t="s">
        <v>414</v>
      </c>
      <c r="B153" s="225" t="s">
        <v>415</v>
      </c>
      <c r="C153" s="68" t="s">
        <v>38</v>
      </c>
      <c r="D153" s="78" t="s">
        <v>45</v>
      </c>
      <c r="E153" s="78" t="s">
        <v>39</v>
      </c>
      <c r="F153" s="199" t="s">
        <v>416</v>
      </c>
      <c r="G153" s="16" t="s">
        <v>117</v>
      </c>
      <c r="H153" s="101">
        <v>1764.2</v>
      </c>
      <c r="I153" s="15">
        <v>1764.19</v>
      </c>
      <c r="J153" s="15"/>
      <c r="K153" s="15"/>
      <c r="L153" s="330">
        <v>313049.89</v>
      </c>
      <c r="M153" s="330">
        <v>313049.89</v>
      </c>
      <c r="N153" s="15"/>
      <c r="O153" s="15"/>
      <c r="P153" s="15"/>
      <c r="Q153" s="15"/>
      <c r="R153" s="15"/>
      <c r="S153" s="15"/>
      <c r="T153" s="15"/>
      <c r="U153" s="15"/>
      <c r="V153" s="39"/>
    </row>
    <row r="154" spans="1:25" s="9" customFormat="1" ht="78" customHeight="1" x14ac:dyDescent="0.2">
      <c r="A154" s="68" t="s">
        <v>432</v>
      </c>
      <c r="B154" s="225" t="s">
        <v>433</v>
      </c>
      <c r="C154" s="68" t="s">
        <v>38</v>
      </c>
      <c r="D154" s="78" t="s">
        <v>45</v>
      </c>
      <c r="E154" s="78" t="s">
        <v>39</v>
      </c>
      <c r="F154" s="199" t="s">
        <v>434</v>
      </c>
      <c r="G154" s="16" t="s">
        <v>47</v>
      </c>
      <c r="H154" s="101">
        <v>2018601.97</v>
      </c>
      <c r="I154" s="15">
        <v>2018594.88</v>
      </c>
      <c r="J154" s="15"/>
      <c r="K154" s="15"/>
      <c r="L154" s="330"/>
      <c r="M154" s="330"/>
      <c r="N154" s="15"/>
      <c r="O154" s="15"/>
      <c r="P154" s="15"/>
      <c r="Q154" s="15"/>
      <c r="R154" s="15"/>
      <c r="S154" s="15"/>
      <c r="T154" s="15"/>
      <c r="U154" s="15"/>
      <c r="V154" s="39"/>
    </row>
    <row r="155" spans="1:25" s="9" customFormat="1" ht="78" customHeight="1" x14ac:dyDescent="0.2">
      <c r="A155" s="68" t="s">
        <v>497</v>
      </c>
      <c r="B155" s="225" t="s">
        <v>508</v>
      </c>
      <c r="C155" s="68" t="s">
        <v>38</v>
      </c>
      <c r="D155" s="78" t="s">
        <v>45</v>
      </c>
      <c r="E155" s="78" t="s">
        <v>39</v>
      </c>
      <c r="F155" s="199" t="s">
        <v>509</v>
      </c>
      <c r="G155" s="16" t="s">
        <v>47</v>
      </c>
      <c r="H155" s="101"/>
      <c r="I155" s="15"/>
      <c r="J155" s="15"/>
      <c r="K155" s="15"/>
      <c r="L155" s="330">
        <v>734337.9</v>
      </c>
      <c r="M155" s="330">
        <v>734337.9</v>
      </c>
      <c r="N155" s="15"/>
      <c r="O155" s="15"/>
      <c r="P155" s="15"/>
      <c r="Q155" s="15"/>
      <c r="R155" s="15"/>
      <c r="S155" s="15"/>
      <c r="T155" s="15"/>
      <c r="U155" s="15"/>
      <c r="V155" s="39"/>
    </row>
    <row r="156" spans="1:25" s="9" customFormat="1" ht="42" customHeight="1" x14ac:dyDescent="0.2">
      <c r="A156" s="35"/>
      <c r="B156" s="19" t="s">
        <v>135</v>
      </c>
      <c r="C156" s="7" t="s">
        <v>38</v>
      </c>
      <c r="D156" s="16" t="s">
        <v>45</v>
      </c>
      <c r="E156" s="16" t="s">
        <v>39</v>
      </c>
      <c r="F156" s="16"/>
      <c r="G156" s="16"/>
      <c r="H156" s="67">
        <v>6881932</v>
      </c>
      <c r="I156" s="67">
        <v>4850740.6500000004</v>
      </c>
      <c r="J156" s="67"/>
      <c r="K156" s="67"/>
      <c r="L156" s="330">
        <v>7186956</v>
      </c>
      <c r="M156" s="330">
        <v>5418351.3300000001</v>
      </c>
      <c r="N156" s="67"/>
      <c r="O156" s="67"/>
      <c r="P156" s="67"/>
      <c r="Q156" s="67"/>
      <c r="R156" s="67"/>
      <c r="S156" s="67"/>
      <c r="T156" s="316">
        <f>[5]образ!$H$20</f>
        <v>6881932</v>
      </c>
      <c r="U156" s="316">
        <f>[5]образ!$I$20</f>
        <v>6881932</v>
      </c>
      <c r="V156" s="39"/>
      <c r="Y156" s="241"/>
    </row>
    <row r="157" spans="1:25" s="33" customFormat="1" ht="57" customHeight="1" x14ac:dyDescent="0.2">
      <c r="A157" s="431" t="s">
        <v>136</v>
      </c>
      <c r="B157" s="428"/>
      <c r="C157" s="110" t="s">
        <v>38</v>
      </c>
      <c r="D157" s="111" t="s">
        <v>45</v>
      </c>
      <c r="E157" s="111"/>
      <c r="F157" s="111"/>
      <c r="G157" s="111"/>
      <c r="H157" s="112">
        <f t="shared" ref="H157:U157" si="20">H158+H159+H160+H161+H162+H163+H164+H165+H166+H167+H168+H173+H169+H170+H171+H172</f>
        <v>234526576.62</v>
      </c>
      <c r="I157" s="112">
        <f t="shared" si="20"/>
        <v>227187579.32000002</v>
      </c>
      <c r="J157" s="112"/>
      <c r="K157" s="112"/>
      <c r="L157" s="341">
        <f t="shared" si="20"/>
        <v>239109573.08000004</v>
      </c>
      <c r="M157" s="341">
        <f t="shared" si="20"/>
        <v>225355356.98000005</v>
      </c>
      <c r="N157" s="112">
        <f t="shared" si="20"/>
        <v>0</v>
      </c>
      <c r="O157" s="112">
        <f t="shared" si="20"/>
        <v>0</v>
      </c>
      <c r="P157" s="112">
        <f t="shared" si="20"/>
        <v>0</v>
      </c>
      <c r="Q157" s="112">
        <f t="shared" si="20"/>
        <v>0</v>
      </c>
      <c r="R157" s="112">
        <f t="shared" si="20"/>
        <v>0</v>
      </c>
      <c r="S157" s="112">
        <f t="shared" si="20"/>
        <v>0</v>
      </c>
      <c r="T157" s="112">
        <f t="shared" si="20"/>
        <v>225590075.61000001</v>
      </c>
      <c r="U157" s="112">
        <f t="shared" si="20"/>
        <v>225590075.61000001</v>
      </c>
      <c r="V157" s="113"/>
      <c r="Y157" s="275"/>
    </row>
    <row r="158" spans="1:25" s="9" customFormat="1" ht="59.25" customHeight="1" x14ac:dyDescent="0.2">
      <c r="A158" s="424" t="s">
        <v>250</v>
      </c>
      <c r="B158" s="421" t="s">
        <v>255</v>
      </c>
      <c r="C158" s="424" t="s">
        <v>38</v>
      </c>
      <c r="D158" s="78" t="s">
        <v>45</v>
      </c>
      <c r="E158" s="78" t="s">
        <v>91</v>
      </c>
      <c r="F158" s="16" t="s">
        <v>282</v>
      </c>
      <c r="G158" s="78" t="s">
        <v>117</v>
      </c>
      <c r="H158" s="67">
        <v>114902500</v>
      </c>
      <c r="I158" s="67">
        <v>113847501.08000001</v>
      </c>
      <c r="J158" s="67"/>
      <c r="K158" s="67"/>
      <c r="L158" s="330">
        <v>121984600</v>
      </c>
      <c r="M158" s="330">
        <v>116644287.29000001</v>
      </c>
      <c r="N158" s="67"/>
      <c r="O158" s="67"/>
      <c r="P158" s="67"/>
      <c r="Q158" s="67"/>
      <c r="R158" s="67"/>
      <c r="S158" s="67"/>
      <c r="T158" s="67">
        <v>112248000</v>
      </c>
      <c r="U158" s="67">
        <v>112248000</v>
      </c>
      <c r="V158" s="86"/>
      <c r="Y158" s="276"/>
    </row>
    <row r="159" spans="1:25" s="9" customFormat="1" ht="67.5" customHeight="1" x14ac:dyDescent="0.2">
      <c r="A159" s="446"/>
      <c r="B159" s="422"/>
      <c r="C159" s="446"/>
      <c r="D159" s="78" t="s">
        <v>45</v>
      </c>
      <c r="E159" s="78" t="s">
        <v>91</v>
      </c>
      <c r="F159" s="78" t="s">
        <v>282</v>
      </c>
      <c r="G159" s="78" t="s">
        <v>47</v>
      </c>
      <c r="H159" s="67">
        <v>504000</v>
      </c>
      <c r="I159" s="67">
        <v>384123.1</v>
      </c>
      <c r="J159" s="67"/>
      <c r="K159" s="67"/>
      <c r="L159" s="330">
        <v>1134000</v>
      </c>
      <c r="M159" s="330">
        <v>969061</v>
      </c>
      <c r="N159" s="67"/>
      <c r="O159" s="67"/>
      <c r="P159" s="67"/>
      <c r="Q159" s="67"/>
      <c r="R159" s="67"/>
      <c r="S159" s="67"/>
      <c r="T159" s="67">
        <v>504000</v>
      </c>
      <c r="U159" s="67">
        <v>504000</v>
      </c>
      <c r="V159" s="86"/>
      <c r="Y159" s="276"/>
    </row>
    <row r="160" spans="1:25" s="9" customFormat="1" ht="97.5" customHeight="1" x14ac:dyDescent="0.2">
      <c r="A160" s="424" t="s">
        <v>251</v>
      </c>
      <c r="B160" s="424" t="s">
        <v>137</v>
      </c>
      <c r="C160" s="172" t="s">
        <v>38</v>
      </c>
      <c r="D160" s="437" t="s">
        <v>45</v>
      </c>
      <c r="E160" s="437" t="s">
        <v>91</v>
      </c>
      <c r="F160" s="88" t="s">
        <v>525</v>
      </c>
      <c r="G160" s="16" t="s">
        <v>117</v>
      </c>
      <c r="H160" s="67">
        <v>71147073.13000001</v>
      </c>
      <c r="I160" s="67">
        <v>67354611.400000006</v>
      </c>
      <c r="J160" s="67"/>
      <c r="K160" s="67"/>
      <c r="L160" s="330">
        <v>78721515.980000004</v>
      </c>
      <c r="M160" s="330">
        <v>75126123.689999998</v>
      </c>
      <c r="N160" s="67"/>
      <c r="O160" s="67"/>
      <c r="P160" s="67"/>
      <c r="Q160" s="67"/>
      <c r="R160" s="67"/>
      <c r="S160" s="67"/>
      <c r="T160" s="67">
        <v>83032854.609999999</v>
      </c>
      <c r="U160" s="67">
        <v>83032854.609999999</v>
      </c>
      <c r="V160" s="86"/>
    </row>
    <row r="161" spans="1:26" s="9" customFormat="1" ht="75.75" customHeight="1" x14ac:dyDescent="0.2">
      <c r="A161" s="425"/>
      <c r="B161" s="425"/>
      <c r="C161" s="29"/>
      <c r="D161" s="438"/>
      <c r="E161" s="438"/>
      <c r="F161" s="89" t="s">
        <v>358</v>
      </c>
      <c r="G161" s="16" t="s">
        <v>47</v>
      </c>
      <c r="H161" s="67">
        <v>3867675.84</v>
      </c>
      <c r="I161" s="67">
        <v>3814142.4299999997</v>
      </c>
      <c r="J161" s="67"/>
      <c r="K161" s="67"/>
      <c r="L161" s="330">
        <v>2523627.37</v>
      </c>
      <c r="M161" s="330">
        <v>2462285.61</v>
      </c>
      <c r="N161" s="67"/>
      <c r="O161" s="67"/>
      <c r="P161" s="67"/>
      <c r="Q161" s="67"/>
      <c r="R161" s="67"/>
      <c r="S161" s="67"/>
      <c r="T161" s="67">
        <v>2047000</v>
      </c>
      <c r="U161" s="67">
        <v>2047000</v>
      </c>
      <c r="V161" s="86"/>
    </row>
    <row r="162" spans="1:26" s="9" customFormat="1" ht="54" customHeight="1" x14ac:dyDescent="0.2">
      <c r="A162" s="159" t="s">
        <v>252</v>
      </c>
      <c r="B162" s="68" t="s">
        <v>219</v>
      </c>
      <c r="C162" s="68" t="s">
        <v>38</v>
      </c>
      <c r="D162" s="78" t="s">
        <v>45</v>
      </c>
      <c r="E162" s="78" t="s">
        <v>91</v>
      </c>
      <c r="F162" s="34" t="s">
        <v>283</v>
      </c>
      <c r="G162" s="16" t="s">
        <v>117</v>
      </c>
      <c r="H162" s="67">
        <v>1015457.57</v>
      </c>
      <c r="I162" s="67">
        <v>1015457.57</v>
      </c>
      <c r="J162" s="67"/>
      <c r="K162" s="67"/>
      <c r="L162" s="330">
        <v>4154672</v>
      </c>
      <c r="M162" s="330">
        <v>4154672</v>
      </c>
      <c r="N162" s="67"/>
      <c r="O162" s="67"/>
      <c r="P162" s="67"/>
      <c r="Q162" s="67"/>
      <c r="R162" s="67"/>
      <c r="S162" s="67"/>
      <c r="T162" s="67"/>
      <c r="U162" s="67"/>
      <c r="V162" s="86"/>
    </row>
    <row r="163" spans="1:26" s="9" customFormat="1" ht="54" customHeight="1" x14ac:dyDescent="0.2">
      <c r="A163" s="68" t="s">
        <v>253</v>
      </c>
      <c r="B163" s="68" t="s">
        <v>256</v>
      </c>
      <c r="C163" s="68" t="s">
        <v>38</v>
      </c>
      <c r="D163" s="34" t="s">
        <v>45</v>
      </c>
      <c r="E163" s="34" t="s">
        <v>91</v>
      </c>
      <c r="F163" s="34" t="s">
        <v>431</v>
      </c>
      <c r="G163" s="16" t="s">
        <v>117</v>
      </c>
      <c r="H163" s="15">
        <v>10152</v>
      </c>
      <c r="I163" s="101">
        <v>10152</v>
      </c>
      <c r="J163" s="101"/>
      <c r="K163" s="101"/>
      <c r="L163" s="330"/>
      <c r="M163" s="330"/>
      <c r="N163" s="101"/>
      <c r="O163" s="101"/>
      <c r="P163" s="101"/>
      <c r="Q163" s="101"/>
      <c r="R163" s="101"/>
      <c r="S163" s="101"/>
      <c r="T163" s="15"/>
      <c r="U163" s="15"/>
      <c r="V163" s="11"/>
    </row>
    <row r="164" spans="1:26" s="9" customFormat="1" ht="89.25" customHeight="1" x14ac:dyDescent="0.2">
      <c r="A164" s="159" t="s">
        <v>254</v>
      </c>
      <c r="B164" s="175" t="s">
        <v>300</v>
      </c>
      <c r="C164" s="68" t="s">
        <v>38</v>
      </c>
      <c r="D164" s="16" t="s">
        <v>45</v>
      </c>
      <c r="E164" s="16" t="s">
        <v>91</v>
      </c>
      <c r="F164" s="91" t="s">
        <v>287</v>
      </c>
      <c r="G164" s="16" t="s">
        <v>117</v>
      </c>
      <c r="H164" s="67">
        <v>24458.58</v>
      </c>
      <c r="I164" s="67">
        <v>24458.58</v>
      </c>
      <c r="J164" s="67"/>
      <c r="K164" s="67"/>
      <c r="L164" s="330">
        <v>8034</v>
      </c>
      <c r="M164" s="330">
        <v>8034</v>
      </c>
      <c r="N164" s="67"/>
      <c r="O164" s="67"/>
      <c r="P164" s="67"/>
      <c r="Q164" s="67"/>
      <c r="R164" s="67"/>
      <c r="S164" s="67"/>
      <c r="T164" s="67"/>
      <c r="U164" s="67"/>
      <c r="V164" s="86"/>
    </row>
    <row r="165" spans="1:26" s="9" customFormat="1" ht="144.75" customHeight="1" x14ac:dyDescent="0.2">
      <c r="A165" s="424" t="s">
        <v>333</v>
      </c>
      <c r="B165" s="447" t="s">
        <v>285</v>
      </c>
      <c r="C165" s="421" t="s">
        <v>38</v>
      </c>
      <c r="D165" s="437" t="s">
        <v>45</v>
      </c>
      <c r="E165" s="437" t="s">
        <v>91</v>
      </c>
      <c r="F165" s="437" t="s">
        <v>284</v>
      </c>
      <c r="G165" s="16" t="s">
        <v>117</v>
      </c>
      <c r="H165" s="67">
        <v>22226855.699999999</v>
      </c>
      <c r="I165" s="67">
        <v>20539180.010000002</v>
      </c>
      <c r="J165" s="67"/>
      <c r="K165" s="67"/>
      <c r="L165" s="330">
        <v>24198683</v>
      </c>
      <c r="M165" s="330">
        <v>20377436.850000001</v>
      </c>
      <c r="N165" s="67"/>
      <c r="O165" s="67"/>
      <c r="P165" s="67"/>
      <c r="Q165" s="67"/>
      <c r="R165" s="67"/>
      <c r="S165" s="67"/>
      <c r="T165" s="67">
        <v>23063600</v>
      </c>
      <c r="U165" s="67">
        <v>23063600</v>
      </c>
      <c r="V165" s="86"/>
    </row>
    <row r="166" spans="1:26" s="9" customFormat="1" ht="116.25" customHeight="1" x14ac:dyDescent="0.2">
      <c r="A166" s="425"/>
      <c r="B166" s="448"/>
      <c r="C166" s="423"/>
      <c r="D166" s="438"/>
      <c r="E166" s="438"/>
      <c r="F166" s="438"/>
      <c r="G166" s="16" t="s">
        <v>47</v>
      </c>
      <c r="H166" s="67">
        <v>4094144.3</v>
      </c>
      <c r="I166" s="67">
        <v>4012236.81</v>
      </c>
      <c r="J166" s="67"/>
      <c r="K166" s="67"/>
      <c r="L166" s="330">
        <v>3354617</v>
      </c>
      <c r="M166" s="330">
        <v>3058845.96</v>
      </c>
      <c r="N166" s="67"/>
      <c r="O166" s="67"/>
      <c r="P166" s="67"/>
      <c r="Q166" s="67"/>
      <c r="R166" s="67"/>
      <c r="S166" s="67"/>
      <c r="T166" s="67">
        <v>3279000</v>
      </c>
      <c r="U166" s="67">
        <v>3279000</v>
      </c>
      <c r="V166" s="86"/>
    </row>
    <row r="167" spans="1:26" s="93" customFormat="1" ht="90.75" customHeight="1" x14ac:dyDescent="0.2">
      <c r="A167" s="94" t="s">
        <v>332</v>
      </c>
      <c r="B167" s="127" t="s">
        <v>460</v>
      </c>
      <c r="C167" s="95" t="s">
        <v>38</v>
      </c>
      <c r="D167" s="103" t="s">
        <v>45</v>
      </c>
      <c r="E167" s="103" t="s">
        <v>91</v>
      </c>
      <c r="F167" s="103" t="s">
        <v>461</v>
      </c>
      <c r="G167" s="92" t="s">
        <v>117</v>
      </c>
      <c r="H167" s="67">
        <v>0</v>
      </c>
      <c r="I167" s="67">
        <v>0</v>
      </c>
      <c r="J167" s="67"/>
      <c r="K167" s="67"/>
      <c r="L167" s="330">
        <v>1044495.15</v>
      </c>
      <c r="M167" s="330">
        <v>1044495.15</v>
      </c>
      <c r="N167" s="67"/>
      <c r="O167" s="67"/>
      <c r="P167" s="67"/>
      <c r="Q167" s="67"/>
      <c r="R167" s="67"/>
      <c r="S167" s="67"/>
      <c r="T167" s="67"/>
      <c r="U167" s="67"/>
      <c r="V167" s="128"/>
    </row>
    <row r="168" spans="1:26" s="93" customFormat="1" ht="159" customHeight="1" x14ac:dyDescent="0.2">
      <c r="A168" s="94" t="s">
        <v>341</v>
      </c>
      <c r="B168" s="163" t="s">
        <v>349</v>
      </c>
      <c r="C168" s="95" t="s">
        <v>38</v>
      </c>
      <c r="D168" s="103" t="s">
        <v>45</v>
      </c>
      <c r="E168" s="103" t="s">
        <v>91</v>
      </c>
      <c r="F168" s="164" t="s">
        <v>350</v>
      </c>
      <c r="G168" s="92" t="s">
        <v>47</v>
      </c>
      <c r="H168" s="67">
        <v>360779</v>
      </c>
      <c r="I168" s="67">
        <v>360656</v>
      </c>
      <c r="J168" s="67"/>
      <c r="K168" s="67"/>
      <c r="L168" s="330">
        <v>96348</v>
      </c>
      <c r="M168" s="330">
        <v>96348</v>
      </c>
      <c r="N168" s="67"/>
      <c r="O168" s="67"/>
      <c r="P168" s="67"/>
      <c r="Q168" s="67"/>
      <c r="R168" s="67"/>
      <c r="S168" s="67"/>
      <c r="T168" s="67"/>
      <c r="U168" s="67"/>
      <c r="V168" s="128"/>
    </row>
    <row r="169" spans="1:26" s="93" customFormat="1" ht="159" customHeight="1" x14ac:dyDescent="0.2">
      <c r="A169" s="94" t="s">
        <v>348</v>
      </c>
      <c r="B169" s="226" t="s">
        <v>411</v>
      </c>
      <c r="C169" s="95" t="s">
        <v>38</v>
      </c>
      <c r="D169" s="103" t="s">
        <v>45</v>
      </c>
      <c r="E169" s="103" t="s">
        <v>91</v>
      </c>
      <c r="F169" s="166" t="s">
        <v>412</v>
      </c>
      <c r="G169" s="92" t="s">
        <v>47</v>
      </c>
      <c r="H169" s="67">
        <v>4330691.29</v>
      </c>
      <c r="I169" s="67">
        <v>4330691.24</v>
      </c>
      <c r="J169" s="67"/>
      <c r="K169" s="67"/>
      <c r="L169" s="330"/>
      <c r="M169" s="330"/>
      <c r="N169" s="67"/>
      <c r="O169" s="67"/>
      <c r="P169" s="67"/>
      <c r="Q169" s="67"/>
      <c r="R169" s="67"/>
      <c r="S169" s="67"/>
      <c r="T169" s="67"/>
      <c r="U169" s="67"/>
      <c r="V169" s="128"/>
    </row>
    <row r="170" spans="1:26" s="93" customFormat="1" ht="78" customHeight="1" x14ac:dyDescent="0.2">
      <c r="A170" s="94" t="s">
        <v>362</v>
      </c>
      <c r="B170" s="226" t="s">
        <v>415</v>
      </c>
      <c r="C170" s="95" t="s">
        <v>38</v>
      </c>
      <c r="D170" s="103" t="s">
        <v>45</v>
      </c>
      <c r="E170" s="103" t="s">
        <v>91</v>
      </c>
      <c r="F170" s="166" t="s">
        <v>416</v>
      </c>
      <c r="G170" s="92"/>
      <c r="H170" s="67">
        <v>10387.58</v>
      </c>
      <c r="I170" s="67">
        <v>10387.58</v>
      </c>
      <c r="J170" s="67"/>
      <c r="K170" s="67"/>
      <c r="L170" s="330">
        <v>473359.58</v>
      </c>
      <c r="M170" s="330">
        <v>473359.58</v>
      </c>
      <c r="N170" s="67"/>
      <c r="O170" s="67"/>
      <c r="P170" s="67"/>
      <c r="Q170" s="67"/>
      <c r="R170" s="67"/>
      <c r="S170" s="67"/>
      <c r="T170" s="67"/>
      <c r="U170" s="67"/>
      <c r="V170" s="128"/>
    </row>
    <row r="171" spans="1:26" s="93" customFormat="1" ht="102.75" customHeight="1" x14ac:dyDescent="0.2">
      <c r="A171" s="94" t="s">
        <v>417</v>
      </c>
      <c r="B171" s="226" t="s">
        <v>418</v>
      </c>
      <c r="C171" s="95" t="s">
        <v>38</v>
      </c>
      <c r="D171" s="103" t="s">
        <v>45</v>
      </c>
      <c r="E171" s="103" t="s">
        <v>420</v>
      </c>
      <c r="F171" s="166" t="s">
        <v>419</v>
      </c>
      <c r="G171" s="92"/>
      <c r="H171" s="67">
        <v>6301349.7199999997</v>
      </c>
      <c r="I171" s="101">
        <v>6301349.7199999997</v>
      </c>
      <c r="J171" s="101"/>
      <c r="K171" s="101"/>
      <c r="L171" s="330"/>
      <c r="M171" s="330"/>
      <c r="N171" s="101"/>
      <c r="O171" s="101"/>
      <c r="P171" s="101"/>
      <c r="Q171" s="101"/>
      <c r="R171" s="101"/>
      <c r="S171" s="101"/>
      <c r="T171" s="67"/>
      <c r="U171" s="67"/>
      <c r="V171" s="128"/>
    </row>
    <row r="172" spans="1:26" s="93" customFormat="1" ht="102.75" customHeight="1" x14ac:dyDescent="0.2">
      <c r="A172" s="94" t="s">
        <v>435</v>
      </c>
      <c r="B172" s="226" t="s">
        <v>433</v>
      </c>
      <c r="C172" s="243" t="s">
        <v>38</v>
      </c>
      <c r="D172" s="103" t="s">
        <v>45</v>
      </c>
      <c r="E172" s="103" t="s">
        <v>91</v>
      </c>
      <c r="F172" s="166" t="s">
        <v>434</v>
      </c>
      <c r="G172" s="92"/>
      <c r="H172" s="67">
        <v>4315430.91</v>
      </c>
      <c r="I172" s="101">
        <v>4315430.91</v>
      </c>
      <c r="J172" s="101"/>
      <c r="K172" s="101"/>
      <c r="L172" s="330"/>
      <c r="M172" s="330"/>
      <c r="N172" s="101"/>
      <c r="O172" s="101"/>
      <c r="P172" s="101"/>
      <c r="Q172" s="101"/>
      <c r="R172" s="101"/>
      <c r="S172" s="101"/>
      <c r="T172" s="67"/>
      <c r="U172" s="67"/>
      <c r="V172" s="128"/>
    </row>
    <row r="173" spans="1:26" s="9" customFormat="1" ht="45.75" customHeight="1" x14ac:dyDescent="0.2">
      <c r="A173" s="13"/>
      <c r="B173" s="36" t="s">
        <v>135</v>
      </c>
      <c r="C173" s="29" t="s">
        <v>38</v>
      </c>
      <c r="D173" s="34" t="s">
        <v>45</v>
      </c>
      <c r="E173" s="34"/>
      <c r="F173" s="34"/>
      <c r="G173" s="16"/>
      <c r="H173" s="67">
        <v>1415621</v>
      </c>
      <c r="I173" s="15">
        <v>867200.89</v>
      </c>
      <c r="J173" s="15"/>
      <c r="K173" s="15"/>
      <c r="L173" s="330">
        <v>1415621</v>
      </c>
      <c r="M173" s="330">
        <v>940407.85</v>
      </c>
      <c r="N173" s="67"/>
      <c r="O173" s="67"/>
      <c r="P173" s="67"/>
      <c r="Q173" s="67"/>
      <c r="R173" s="67"/>
      <c r="S173" s="67"/>
      <c r="T173" s="67">
        <f>[5]образ!$H$33</f>
        <v>1415621</v>
      </c>
      <c r="U173" s="67">
        <f>[5]образ!$I$33</f>
        <v>1415621</v>
      </c>
      <c r="V173" s="11"/>
    </row>
    <row r="174" spans="1:26" s="33" customFormat="1" ht="38.25" customHeight="1" x14ac:dyDescent="0.2">
      <c r="A174" s="426" t="s">
        <v>138</v>
      </c>
      <c r="B174" s="427"/>
      <c r="C174" s="110" t="s">
        <v>38</v>
      </c>
      <c r="D174" s="111" t="s">
        <v>45</v>
      </c>
      <c r="E174" s="111"/>
      <c r="F174" s="111"/>
      <c r="G174" s="111"/>
      <c r="H174" s="112">
        <f>SUM(H175:H193)</f>
        <v>72563511.199999988</v>
      </c>
      <c r="I174" s="112">
        <f>SUM(I175:I193)</f>
        <v>71316594.729999989</v>
      </c>
      <c r="J174" s="112"/>
      <c r="K174" s="112"/>
      <c r="L174" s="341">
        <f>SUM(L175:L193)</f>
        <v>73477733.560000002</v>
      </c>
      <c r="M174" s="341">
        <f>SUM(M175:M193)</f>
        <v>71803439.060000002</v>
      </c>
      <c r="N174" s="112"/>
      <c r="O174" s="112"/>
      <c r="P174" s="112"/>
      <c r="Q174" s="112"/>
      <c r="R174" s="112"/>
      <c r="S174" s="112"/>
      <c r="T174" s="112">
        <f>SUM(T175:T193)</f>
        <v>73539821.469999999</v>
      </c>
      <c r="U174" s="112">
        <f>SUM(U175:U193)</f>
        <v>73539821.469999999</v>
      </c>
      <c r="V174" s="113"/>
      <c r="Y174" s="275"/>
    </row>
    <row r="175" spans="1:26" s="9" customFormat="1" ht="147.75" customHeight="1" x14ac:dyDescent="0.2">
      <c r="A175" s="421" t="s">
        <v>258</v>
      </c>
      <c r="B175" s="421" t="s">
        <v>139</v>
      </c>
      <c r="C175" s="421" t="s">
        <v>38</v>
      </c>
      <c r="D175" s="437" t="s">
        <v>45</v>
      </c>
      <c r="E175" s="437" t="s">
        <v>397</v>
      </c>
      <c r="F175" s="88" t="s">
        <v>511</v>
      </c>
      <c r="G175" s="16" t="s">
        <v>117</v>
      </c>
      <c r="H175" s="67">
        <v>60060010.499999993</v>
      </c>
      <c r="I175" s="67">
        <v>59098970.810000002</v>
      </c>
      <c r="J175" s="67"/>
      <c r="K175" s="67"/>
      <c r="L175" s="330">
        <v>63194862.210000001</v>
      </c>
      <c r="M175" s="330">
        <v>61526992.829999998</v>
      </c>
      <c r="N175" s="67"/>
      <c r="O175" s="67"/>
      <c r="P175" s="67"/>
      <c r="Q175" s="67"/>
      <c r="R175" s="67"/>
      <c r="S175" s="67"/>
      <c r="T175" s="67">
        <f>70167921.47+3600</f>
        <v>70171521.469999999</v>
      </c>
      <c r="U175" s="67">
        <f>70167921.47+3600</f>
        <v>70171521.469999999</v>
      </c>
      <c r="V175" s="86"/>
      <c r="Y175" s="276"/>
      <c r="Z175" s="276"/>
    </row>
    <row r="176" spans="1:26" s="9" customFormat="1" ht="87.75" customHeight="1" x14ac:dyDescent="0.2">
      <c r="A176" s="423"/>
      <c r="B176" s="423"/>
      <c r="C176" s="423"/>
      <c r="D176" s="438"/>
      <c r="E176" s="438"/>
      <c r="F176" s="89" t="s">
        <v>359</v>
      </c>
      <c r="G176" s="16" t="s">
        <v>47</v>
      </c>
      <c r="H176" s="67">
        <v>4166601.04</v>
      </c>
      <c r="I176" s="67">
        <v>4153807.5500000003</v>
      </c>
      <c r="J176" s="67"/>
      <c r="K176" s="67"/>
      <c r="L176" s="330">
        <v>1826679.81</v>
      </c>
      <c r="M176" s="330">
        <v>1820254.69</v>
      </c>
      <c r="N176" s="67"/>
      <c r="O176" s="67"/>
      <c r="P176" s="67"/>
      <c r="Q176" s="67"/>
      <c r="R176" s="67"/>
      <c r="S176" s="67"/>
      <c r="T176" s="67">
        <v>1880000</v>
      </c>
      <c r="U176" s="67">
        <f>T176</f>
        <v>1880000</v>
      </c>
      <c r="V176" s="86"/>
    </row>
    <row r="177" spans="1:25" s="9" customFormat="1" ht="36" customHeight="1" x14ac:dyDescent="0.2">
      <c r="A177" s="68" t="s">
        <v>259</v>
      </c>
      <c r="B177" s="68" t="s">
        <v>140</v>
      </c>
      <c r="C177" s="176" t="s">
        <v>38</v>
      </c>
      <c r="D177" s="78" t="s">
        <v>45</v>
      </c>
      <c r="E177" s="78" t="s">
        <v>141</v>
      </c>
      <c r="F177" s="34" t="s">
        <v>286</v>
      </c>
      <c r="G177" s="78" t="s">
        <v>47</v>
      </c>
      <c r="H177" s="67">
        <v>875761.79</v>
      </c>
      <c r="I177" s="67">
        <v>875761.79</v>
      </c>
      <c r="J177" s="67"/>
      <c r="K177" s="67"/>
      <c r="L177" s="330">
        <v>986401.45</v>
      </c>
      <c r="M177" s="330">
        <v>986401.45</v>
      </c>
      <c r="N177" s="67"/>
      <c r="O177" s="67"/>
      <c r="P177" s="67"/>
      <c r="Q177" s="67"/>
      <c r="R177" s="67"/>
      <c r="S177" s="67"/>
      <c r="T177" s="67">
        <v>1488300</v>
      </c>
      <c r="U177" s="67">
        <v>1488300</v>
      </c>
      <c r="V177" s="86"/>
      <c r="Y177" s="276"/>
    </row>
    <row r="178" spans="1:25" s="9" customFormat="1" ht="54" customHeight="1" x14ac:dyDescent="0.2">
      <c r="A178" s="159" t="s">
        <v>260</v>
      </c>
      <c r="B178" s="68" t="s">
        <v>219</v>
      </c>
      <c r="C178" s="159" t="s">
        <v>38</v>
      </c>
      <c r="D178" s="78" t="s">
        <v>45</v>
      </c>
      <c r="E178" s="78" t="s">
        <v>392</v>
      </c>
      <c r="F178" s="34" t="s">
        <v>283</v>
      </c>
      <c r="G178" s="16" t="s">
        <v>117</v>
      </c>
      <c r="H178" s="67">
        <v>327027.83</v>
      </c>
      <c r="I178" s="67">
        <v>327027.83</v>
      </c>
      <c r="J178" s="67"/>
      <c r="K178" s="67"/>
      <c r="L178" s="330">
        <v>1557440</v>
      </c>
      <c r="M178" s="330">
        <v>1557440</v>
      </c>
      <c r="N178" s="67"/>
      <c r="O178" s="67"/>
      <c r="P178" s="67"/>
      <c r="Q178" s="67"/>
      <c r="R178" s="67"/>
      <c r="S178" s="67"/>
      <c r="T178" s="67"/>
      <c r="U178" s="67"/>
      <c r="V178" s="86"/>
    </row>
    <row r="179" spans="1:25" s="9" customFormat="1" ht="81" customHeight="1" x14ac:dyDescent="0.2">
      <c r="A179" s="68" t="s">
        <v>289</v>
      </c>
      <c r="B179" s="68" t="s">
        <v>256</v>
      </c>
      <c r="C179" s="68" t="s">
        <v>38</v>
      </c>
      <c r="D179" s="34" t="s">
        <v>45</v>
      </c>
      <c r="E179" s="34" t="s">
        <v>392</v>
      </c>
      <c r="F179" s="34" t="s">
        <v>281</v>
      </c>
      <c r="G179" s="16" t="s">
        <v>117</v>
      </c>
      <c r="H179" s="15">
        <v>3269</v>
      </c>
      <c r="I179" s="15">
        <v>3269</v>
      </c>
      <c r="J179" s="15"/>
      <c r="K179" s="15"/>
      <c r="L179" s="330"/>
      <c r="M179" s="330"/>
      <c r="N179" s="15"/>
      <c r="O179" s="15"/>
      <c r="P179" s="15"/>
      <c r="Q179" s="15"/>
      <c r="R179" s="15"/>
      <c r="S179" s="15"/>
      <c r="T179" s="15"/>
      <c r="U179" s="15"/>
      <c r="V179" s="11"/>
    </row>
    <row r="180" spans="1:25" s="9" customFormat="1" ht="93.75" customHeight="1" x14ac:dyDescent="0.2">
      <c r="A180" s="13" t="s">
        <v>290</v>
      </c>
      <c r="B180" s="108" t="s">
        <v>460</v>
      </c>
      <c r="C180" s="13" t="s">
        <v>38</v>
      </c>
      <c r="D180" s="34" t="s">
        <v>45</v>
      </c>
      <c r="E180" s="34" t="s">
        <v>392</v>
      </c>
      <c r="F180" s="34" t="s">
        <v>461</v>
      </c>
      <c r="G180" s="16" t="s">
        <v>117</v>
      </c>
      <c r="H180" s="67">
        <v>0</v>
      </c>
      <c r="I180" s="67">
        <v>0</v>
      </c>
      <c r="J180" s="67"/>
      <c r="K180" s="67"/>
      <c r="L180" s="330">
        <v>1270765.0900000001</v>
      </c>
      <c r="M180" s="330">
        <v>1270765.0900000001</v>
      </c>
      <c r="N180" s="67"/>
      <c r="O180" s="67"/>
      <c r="P180" s="67"/>
      <c r="Q180" s="67"/>
      <c r="R180" s="67"/>
      <c r="S180" s="67"/>
      <c r="T180" s="67"/>
      <c r="U180" s="67"/>
      <c r="V180" s="67"/>
    </row>
    <row r="181" spans="1:25" s="9" customFormat="1" ht="41.25" customHeight="1" x14ac:dyDescent="0.2">
      <c r="A181" s="13" t="s">
        <v>335</v>
      </c>
      <c r="B181" s="107" t="s">
        <v>334</v>
      </c>
      <c r="C181" s="13" t="s">
        <v>38</v>
      </c>
      <c r="D181" s="34" t="s">
        <v>45</v>
      </c>
      <c r="E181" s="34" t="s">
        <v>91</v>
      </c>
      <c r="F181" s="34" t="s">
        <v>337</v>
      </c>
      <c r="G181" s="16" t="s">
        <v>47</v>
      </c>
      <c r="H181" s="67">
        <v>0</v>
      </c>
      <c r="I181" s="67">
        <v>0</v>
      </c>
      <c r="J181" s="67"/>
      <c r="K181" s="67"/>
      <c r="L181" s="330"/>
      <c r="M181" s="330"/>
      <c r="N181" s="67"/>
      <c r="O181" s="67"/>
      <c r="P181" s="67"/>
      <c r="Q181" s="67"/>
      <c r="R181" s="67"/>
      <c r="S181" s="67"/>
      <c r="T181" s="67"/>
      <c r="U181" s="67"/>
      <c r="V181" s="67"/>
    </row>
    <row r="182" spans="1:25" s="9" customFormat="1" ht="27.75" customHeight="1" x14ac:dyDescent="0.2">
      <c r="A182" s="13" t="s">
        <v>336</v>
      </c>
      <c r="B182" s="167" t="s">
        <v>343</v>
      </c>
      <c r="C182" s="13" t="s">
        <v>38</v>
      </c>
      <c r="D182" s="34" t="s">
        <v>45</v>
      </c>
      <c r="E182" s="34" t="s">
        <v>392</v>
      </c>
      <c r="F182" s="34" t="s">
        <v>350</v>
      </c>
      <c r="G182" s="16" t="s">
        <v>47</v>
      </c>
      <c r="H182" s="15"/>
      <c r="I182" s="15"/>
      <c r="J182" s="15"/>
      <c r="K182" s="15"/>
      <c r="L182" s="330"/>
      <c r="M182" s="330"/>
      <c r="N182" s="15"/>
      <c r="O182" s="15"/>
      <c r="P182" s="15"/>
      <c r="Q182" s="15"/>
      <c r="R182" s="15"/>
      <c r="S182" s="15"/>
      <c r="T182" s="15"/>
      <c r="U182" s="15"/>
      <c r="V182" s="15"/>
    </row>
    <row r="183" spans="1:25" s="9" customFormat="1" ht="47.25" customHeight="1" x14ac:dyDescent="0.2">
      <c r="A183" s="13" t="s">
        <v>351</v>
      </c>
      <c r="B183" s="192" t="s">
        <v>396</v>
      </c>
      <c r="C183" s="13" t="s">
        <v>38</v>
      </c>
      <c r="D183" s="164" t="s">
        <v>45</v>
      </c>
      <c r="E183" s="164" t="s">
        <v>392</v>
      </c>
      <c r="F183" s="164" t="s">
        <v>398</v>
      </c>
      <c r="G183" s="199" t="s">
        <v>47</v>
      </c>
      <c r="H183" s="15">
        <v>0</v>
      </c>
      <c r="I183" s="15">
        <v>0</v>
      </c>
      <c r="J183" s="15"/>
      <c r="K183" s="15"/>
      <c r="L183" s="330"/>
      <c r="M183" s="330"/>
      <c r="N183" s="15"/>
      <c r="O183" s="15"/>
      <c r="P183" s="15"/>
      <c r="Q183" s="15"/>
      <c r="R183" s="15"/>
      <c r="S183" s="15"/>
      <c r="T183" s="15"/>
      <c r="U183" s="15"/>
      <c r="V183" s="15"/>
    </row>
    <row r="184" spans="1:25" s="9" customFormat="1" ht="191.25" x14ac:dyDescent="0.2">
      <c r="A184" s="13" t="s">
        <v>395</v>
      </c>
      <c r="B184" s="227" t="s">
        <v>507</v>
      </c>
      <c r="C184" s="13" t="s">
        <v>38</v>
      </c>
      <c r="D184" s="166" t="s">
        <v>45</v>
      </c>
      <c r="E184" s="166" t="s">
        <v>392</v>
      </c>
      <c r="F184" s="166" t="s">
        <v>506</v>
      </c>
      <c r="G184" s="199" t="s">
        <v>117</v>
      </c>
      <c r="H184" s="67">
        <v>1468005</v>
      </c>
      <c r="I184" s="67">
        <v>1468005</v>
      </c>
      <c r="J184" s="67"/>
      <c r="K184" s="67"/>
      <c r="L184" s="330">
        <v>4006500</v>
      </c>
      <c r="M184" s="330">
        <v>4006500</v>
      </c>
      <c r="N184" s="67"/>
      <c r="O184" s="67"/>
      <c r="P184" s="67"/>
      <c r="Q184" s="67"/>
      <c r="R184" s="67"/>
      <c r="S184" s="67"/>
      <c r="T184" s="67"/>
      <c r="U184" s="67"/>
      <c r="V184" s="15"/>
    </row>
    <row r="185" spans="1:25" s="9" customFormat="1" ht="66.75" customHeight="1" x14ac:dyDescent="0.2">
      <c r="B185" s="227" t="s">
        <v>343</v>
      </c>
      <c r="C185" s="13" t="s">
        <v>38</v>
      </c>
      <c r="D185" s="166" t="s">
        <v>45</v>
      </c>
      <c r="E185" s="166" t="s">
        <v>392</v>
      </c>
      <c r="F185" s="166" t="s">
        <v>350</v>
      </c>
      <c r="G185" s="199" t="s">
        <v>47</v>
      </c>
      <c r="H185" s="15">
        <v>100530</v>
      </c>
      <c r="I185" s="15">
        <v>100480</v>
      </c>
      <c r="J185" s="15"/>
      <c r="K185" s="15"/>
      <c r="L185" s="330"/>
      <c r="M185" s="330"/>
      <c r="N185" s="15"/>
      <c r="O185" s="15"/>
      <c r="P185" s="15"/>
      <c r="Q185" s="15"/>
      <c r="R185" s="15"/>
      <c r="S185" s="15"/>
      <c r="T185" s="15"/>
      <c r="U185" s="15"/>
      <c r="V185" s="15"/>
    </row>
    <row r="186" spans="1:25" s="9" customFormat="1" ht="66.75" customHeight="1" x14ac:dyDescent="0.2">
      <c r="A186" s="13" t="s">
        <v>421</v>
      </c>
      <c r="B186" s="227" t="s">
        <v>411</v>
      </c>
      <c r="C186" s="13" t="s">
        <v>38</v>
      </c>
      <c r="D186" s="166" t="s">
        <v>45</v>
      </c>
      <c r="E186" s="166" t="s">
        <v>392</v>
      </c>
      <c r="F186" s="166" t="s">
        <v>412</v>
      </c>
      <c r="G186" s="199" t="s">
        <v>47</v>
      </c>
      <c r="H186" s="101">
        <v>1243481.8700000001</v>
      </c>
      <c r="I186" s="15">
        <v>1243481.8700000001</v>
      </c>
      <c r="J186" s="15"/>
      <c r="K186" s="15"/>
      <c r="L186" s="330"/>
      <c r="M186" s="330"/>
      <c r="N186" s="15"/>
      <c r="O186" s="15"/>
      <c r="P186" s="15"/>
      <c r="Q186" s="15"/>
      <c r="R186" s="15"/>
      <c r="S186" s="15"/>
      <c r="T186" s="15"/>
      <c r="U186" s="15"/>
      <c r="V186" s="15"/>
    </row>
    <row r="187" spans="1:25" s="9" customFormat="1" ht="65.25" customHeight="1" x14ac:dyDescent="0.2">
      <c r="A187" s="13" t="s">
        <v>422</v>
      </c>
      <c r="B187" s="227" t="s">
        <v>433</v>
      </c>
      <c r="C187" s="13" t="s">
        <v>38</v>
      </c>
      <c r="D187" s="166" t="s">
        <v>45</v>
      </c>
      <c r="E187" s="166" t="s">
        <v>392</v>
      </c>
      <c r="F187" s="166" t="s">
        <v>434</v>
      </c>
      <c r="G187" s="199" t="s">
        <v>47</v>
      </c>
      <c r="H187" s="101">
        <v>1354482.75</v>
      </c>
      <c r="I187" s="15">
        <v>1352449.46</v>
      </c>
      <c r="J187" s="15"/>
      <c r="K187" s="15"/>
      <c r="L187" s="330"/>
      <c r="M187" s="330"/>
      <c r="N187" s="15"/>
      <c r="O187" s="15"/>
      <c r="P187" s="15"/>
      <c r="Q187" s="15"/>
      <c r="R187" s="15"/>
      <c r="S187" s="15"/>
      <c r="T187" s="15"/>
      <c r="U187" s="15"/>
      <c r="V187" s="15"/>
    </row>
    <row r="188" spans="1:25" s="9" customFormat="1" ht="45.75" customHeight="1" x14ac:dyDescent="0.2">
      <c r="A188" s="13" t="s">
        <v>436</v>
      </c>
      <c r="B188" s="227" t="s">
        <v>437</v>
      </c>
      <c r="C188" s="13" t="s">
        <v>38</v>
      </c>
      <c r="D188" s="166" t="s">
        <v>45</v>
      </c>
      <c r="E188" s="166" t="s">
        <v>392</v>
      </c>
      <c r="F188" s="166" t="s">
        <v>439</v>
      </c>
      <c r="G188" s="199" t="s">
        <v>47</v>
      </c>
      <c r="H188" s="15">
        <v>2850000</v>
      </c>
      <c r="I188" s="15">
        <v>2579000</v>
      </c>
      <c r="J188" s="15"/>
      <c r="K188" s="15"/>
      <c r="L188" s="330"/>
      <c r="M188" s="330"/>
      <c r="N188" s="15"/>
      <c r="O188" s="15"/>
      <c r="P188" s="15"/>
      <c r="Q188" s="15"/>
      <c r="R188" s="15"/>
      <c r="S188" s="15"/>
      <c r="T188" s="15"/>
      <c r="U188" s="15"/>
      <c r="V188" s="15"/>
    </row>
    <row r="189" spans="1:25" s="9" customFormat="1" ht="36.75" customHeight="1" x14ac:dyDescent="0.2">
      <c r="A189" s="13" t="s">
        <v>438</v>
      </c>
      <c r="B189" s="261" t="s">
        <v>300</v>
      </c>
      <c r="C189" s="13" t="s">
        <v>38</v>
      </c>
      <c r="D189" s="166" t="s">
        <v>45</v>
      </c>
      <c r="E189" s="166" t="s">
        <v>392</v>
      </c>
      <c r="F189" s="166" t="s">
        <v>287</v>
      </c>
      <c r="G189" s="199" t="s">
        <v>117</v>
      </c>
      <c r="H189" s="15">
        <v>114341.42000000001</v>
      </c>
      <c r="I189" s="15">
        <v>114341.42000000001</v>
      </c>
      <c r="J189" s="15"/>
      <c r="K189" s="15"/>
      <c r="L189" s="330">
        <v>127102</v>
      </c>
      <c r="M189" s="330">
        <v>127102</v>
      </c>
      <c r="N189" s="15"/>
      <c r="O189" s="15"/>
      <c r="P189" s="15"/>
      <c r="Q189" s="15"/>
      <c r="R189" s="15"/>
      <c r="S189" s="15"/>
      <c r="T189" s="15"/>
      <c r="U189" s="15"/>
      <c r="V189" s="15"/>
    </row>
    <row r="190" spans="1:25" s="9" customFormat="1" ht="105.75" customHeight="1" x14ac:dyDescent="0.2">
      <c r="A190" s="349" t="s">
        <v>535</v>
      </c>
      <c r="B190" s="351" t="s">
        <v>534</v>
      </c>
      <c r="C190" s="349" t="s">
        <v>38</v>
      </c>
      <c r="D190" s="166" t="s">
        <v>45</v>
      </c>
      <c r="E190" s="166" t="s">
        <v>392</v>
      </c>
      <c r="F190" s="166" t="s">
        <v>536</v>
      </c>
      <c r="G190" s="199" t="s">
        <v>47</v>
      </c>
      <c r="H190" s="15"/>
      <c r="I190" s="15"/>
      <c r="J190" s="15"/>
      <c r="K190" s="15"/>
      <c r="L190" s="330">
        <v>187750</v>
      </c>
      <c r="M190" s="330">
        <v>187750</v>
      </c>
      <c r="N190" s="15"/>
      <c r="O190" s="15"/>
      <c r="P190" s="15"/>
      <c r="Q190" s="15"/>
      <c r="R190" s="15"/>
      <c r="S190" s="15"/>
      <c r="T190" s="15"/>
      <c r="U190" s="15"/>
      <c r="V190" s="15"/>
    </row>
    <row r="191" spans="1:25" s="9" customFormat="1" ht="84.75" customHeight="1" x14ac:dyDescent="0.2">
      <c r="A191" s="391" t="s">
        <v>543</v>
      </c>
      <c r="B191" s="351" t="s">
        <v>415</v>
      </c>
      <c r="C191" s="391" t="s">
        <v>38</v>
      </c>
      <c r="D191" s="166" t="s">
        <v>45</v>
      </c>
      <c r="E191" s="166" t="s">
        <v>392</v>
      </c>
      <c r="F191" s="166" t="s">
        <v>545</v>
      </c>
      <c r="G191" s="199" t="s">
        <v>117</v>
      </c>
      <c r="H191" s="15"/>
      <c r="I191" s="15"/>
      <c r="J191" s="15"/>
      <c r="K191" s="15"/>
      <c r="L191" s="330">
        <v>29393</v>
      </c>
      <c r="M191" s="330">
        <v>29393</v>
      </c>
      <c r="N191" s="15"/>
      <c r="O191" s="15"/>
      <c r="P191" s="15"/>
      <c r="Q191" s="15"/>
      <c r="R191" s="15"/>
      <c r="S191" s="15"/>
      <c r="T191" s="15"/>
      <c r="U191" s="15"/>
      <c r="V191" s="15"/>
    </row>
    <row r="192" spans="1:25" s="9" customFormat="1" ht="105.75" customHeight="1" x14ac:dyDescent="0.2">
      <c r="A192" s="391" t="s">
        <v>544</v>
      </c>
      <c r="B192" s="351" t="s">
        <v>546</v>
      </c>
      <c r="C192" s="391" t="s">
        <v>38</v>
      </c>
      <c r="D192" s="166" t="s">
        <v>45</v>
      </c>
      <c r="E192" s="166" t="s">
        <v>392</v>
      </c>
      <c r="F192" s="166" t="s">
        <v>547</v>
      </c>
      <c r="G192" s="199" t="s">
        <v>47</v>
      </c>
      <c r="H192" s="15"/>
      <c r="I192" s="15"/>
      <c r="J192" s="15"/>
      <c r="K192" s="15"/>
      <c r="L192" s="330">
        <v>290840</v>
      </c>
      <c r="M192" s="330">
        <v>290840</v>
      </c>
      <c r="N192" s="15"/>
      <c r="O192" s="15"/>
      <c r="P192" s="15"/>
      <c r="Q192" s="15"/>
      <c r="R192" s="15"/>
      <c r="S192" s="15"/>
      <c r="T192" s="15"/>
      <c r="U192" s="15"/>
      <c r="V192" s="15"/>
    </row>
    <row r="193" spans="1:25" s="9" customFormat="1" ht="48" customHeight="1" x14ac:dyDescent="0.2">
      <c r="A193" s="13"/>
      <c r="B193" s="36" t="s">
        <v>135</v>
      </c>
      <c r="C193" s="13" t="s">
        <v>38</v>
      </c>
      <c r="D193" s="34" t="s">
        <v>45</v>
      </c>
      <c r="E193" s="34"/>
      <c r="F193" s="34"/>
      <c r="G193" s="16"/>
      <c r="H193" s="67"/>
      <c r="I193" s="15"/>
      <c r="J193" s="15"/>
      <c r="K193" s="15"/>
      <c r="L193" s="330"/>
      <c r="M193" s="330"/>
      <c r="N193" s="15"/>
      <c r="O193" s="15"/>
      <c r="P193" s="15"/>
      <c r="Q193" s="15"/>
      <c r="R193" s="15"/>
      <c r="S193" s="15"/>
      <c r="T193" s="15"/>
      <c r="U193" s="15"/>
      <c r="V193" s="11"/>
    </row>
    <row r="194" spans="1:25" s="26" customFormat="1" ht="25.5" x14ac:dyDescent="0.2">
      <c r="A194" s="434" t="s">
        <v>142</v>
      </c>
      <c r="B194" s="434" t="s">
        <v>143</v>
      </c>
      <c r="C194" s="149" t="s">
        <v>20</v>
      </c>
      <c r="D194" s="63"/>
      <c r="E194" s="64"/>
      <c r="F194" s="64"/>
      <c r="G194" s="64"/>
      <c r="H194" s="57">
        <f>H196</f>
        <v>56723763.409999996</v>
      </c>
      <c r="I194" s="57">
        <f>I196</f>
        <v>55611337.499000005</v>
      </c>
      <c r="J194" s="57"/>
      <c r="K194" s="57"/>
      <c r="L194" s="57">
        <f t="shared" ref="L194:S194" si="21">L196</f>
        <v>55100889.489999995</v>
      </c>
      <c r="M194" s="57">
        <f t="shared" si="21"/>
        <v>53365606.759999998</v>
      </c>
      <c r="N194" s="57">
        <f t="shared" si="21"/>
        <v>0</v>
      </c>
      <c r="O194" s="57">
        <f t="shared" si="21"/>
        <v>0</v>
      </c>
      <c r="P194" s="57">
        <f t="shared" si="21"/>
        <v>0</v>
      </c>
      <c r="Q194" s="57">
        <f t="shared" si="21"/>
        <v>0</v>
      </c>
      <c r="R194" s="57">
        <f t="shared" si="21"/>
        <v>0</v>
      </c>
      <c r="S194" s="57">
        <f t="shared" si="21"/>
        <v>0</v>
      </c>
      <c r="T194" s="57">
        <f>T196</f>
        <v>58243026.799999997</v>
      </c>
      <c r="U194" s="57">
        <f>U196</f>
        <v>58243026.799999997</v>
      </c>
      <c r="V194" s="57">
        <f>V196</f>
        <v>0</v>
      </c>
    </row>
    <row r="195" spans="1:25" s="26" customFormat="1" x14ac:dyDescent="0.2">
      <c r="A195" s="435"/>
      <c r="B195" s="435"/>
      <c r="C195" s="149" t="s">
        <v>31</v>
      </c>
      <c r="D195" s="63"/>
      <c r="E195" s="64"/>
      <c r="F195" s="64"/>
      <c r="G195" s="64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8"/>
    </row>
    <row r="196" spans="1:25" s="26" customFormat="1" ht="51" x14ac:dyDescent="0.2">
      <c r="A196" s="436"/>
      <c r="B196" s="436"/>
      <c r="C196" s="149" t="s">
        <v>38</v>
      </c>
      <c r="D196" s="63" t="s">
        <v>45</v>
      </c>
      <c r="E196" s="64"/>
      <c r="F196" s="64"/>
      <c r="G196" s="64"/>
      <c r="H196" s="57">
        <f>H197</f>
        <v>56723763.409999996</v>
      </c>
      <c r="I196" s="57">
        <f>I197</f>
        <v>55611337.499000005</v>
      </c>
      <c r="J196" s="57"/>
      <c r="K196" s="57"/>
      <c r="L196" s="57">
        <f>L197</f>
        <v>55100889.489999995</v>
      </c>
      <c r="M196" s="57">
        <f t="shared" ref="M196:S196" si="22">M197</f>
        <v>53365606.759999998</v>
      </c>
      <c r="N196" s="57">
        <f t="shared" si="22"/>
        <v>0</v>
      </c>
      <c r="O196" s="57">
        <f t="shared" si="22"/>
        <v>0</v>
      </c>
      <c r="P196" s="57">
        <f t="shared" si="22"/>
        <v>0</v>
      </c>
      <c r="Q196" s="57">
        <f t="shared" si="22"/>
        <v>0</v>
      </c>
      <c r="R196" s="57">
        <f t="shared" si="22"/>
        <v>0</v>
      </c>
      <c r="S196" s="57">
        <f t="shared" si="22"/>
        <v>0</v>
      </c>
      <c r="T196" s="57">
        <f>T197</f>
        <v>58243026.799999997</v>
      </c>
      <c r="U196" s="57">
        <f>U197</f>
        <v>58243026.799999997</v>
      </c>
      <c r="V196" s="58"/>
    </row>
    <row r="197" spans="1:25" s="131" customFormat="1" ht="57.75" customHeight="1" x14ac:dyDescent="0.2">
      <c r="A197" s="426" t="s">
        <v>217</v>
      </c>
      <c r="B197" s="427"/>
      <c r="C197" s="110" t="s">
        <v>38</v>
      </c>
      <c r="D197" s="111" t="s">
        <v>45</v>
      </c>
      <c r="E197" s="111"/>
      <c r="F197" s="111"/>
      <c r="G197" s="111"/>
      <c r="H197" s="112">
        <f>H198+H204+H211+H212+H213+H214+H215+H216+H217+H218+H219+H227+H228+H229+H230+H231</f>
        <v>56723763.409999996</v>
      </c>
      <c r="I197" s="112">
        <f>I198+I204+I211+I212+I213+I214+I215+I216+I217+I218+I219+I227+I228+I229+I230+I231</f>
        <v>55611337.499000005</v>
      </c>
      <c r="J197" s="112"/>
      <c r="K197" s="112"/>
      <c r="L197" s="341">
        <f>L198+L204+L211+L212+L213+L214+L215+L216+L217+L218+L219+L227+L228+L229+L230+L231+L234+L239</f>
        <v>55100889.489999995</v>
      </c>
      <c r="M197" s="341">
        <f>M198+M204+M211+M212+M213+M214+M215+M216+M217+M218+M219+M227+M228+M229+M230+M231+M234+M239</f>
        <v>53365606.759999998</v>
      </c>
      <c r="N197" s="112">
        <f t="shared" ref="N197:T197" si="23">N198+N204+N211+N212+N213+N214+N215+N216+N217+N218+N219+N227+N228+N229+N230+N231</f>
        <v>0</v>
      </c>
      <c r="O197" s="112">
        <f t="shared" si="23"/>
        <v>0</v>
      </c>
      <c r="P197" s="112">
        <f t="shared" si="23"/>
        <v>0</v>
      </c>
      <c r="Q197" s="112">
        <f t="shared" si="23"/>
        <v>0</v>
      </c>
      <c r="R197" s="112">
        <f t="shared" si="23"/>
        <v>0</v>
      </c>
      <c r="S197" s="112">
        <f t="shared" si="23"/>
        <v>0</v>
      </c>
      <c r="T197" s="112">
        <f t="shared" si="23"/>
        <v>58243026.799999997</v>
      </c>
      <c r="U197" s="112">
        <f>U198+U204+U219+U231</f>
        <v>58243026.799999997</v>
      </c>
      <c r="V197" s="112">
        <f>V198+V204+V219+V231</f>
        <v>0</v>
      </c>
    </row>
    <row r="198" spans="1:25" s="9" customFormat="1" ht="31.5" customHeight="1" x14ac:dyDescent="0.2">
      <c r="A198" s="424" t="s">
        <v>127</v>
      </c>
      <c r="B198" s="421" t="s">
        <v>144</v>
      </c>
      <c r="C198" s="424" t="s">
        <v>38</v>
      </c>
      <c r="D198" s="27" t="s">
        <v>45</v>
      </c>
      <c r="E198" s="27" t="s">
        <v>145</v>
      </c>
      <c r="F198" s="27" t="s">
        <v>146</v>
      </c>
      <c r="G198" s="27"/>
      <c r="H198" s="84">
        <f t="shared" ref="H198:U198" si="24">SUM(H199:H203)</f>
        <v>2121000</v>
      </c>
      <c r="I198" s="84">
        <f t="shared" si="24"/>
        <v>2029687.6</v>
      </c>
      <c r="J198" s="84"/>
      <c r="K198" s="84"/>
      <c r="L198" s="329">
        <f>L199+L200+L201+L202+L203</f>
        <v>2288060</v>
      </c>
      <c r="M198" s="329">
        <f t="shared" si="24"/>
        <v>1876259.7599999998</v>
      </c>
      <c r="N198" s="84">
        <f t="shared" si="24"/>
        <v>0</v>
      </c>
      <c r="O198" s="84">
        <f t="shared" si="24"/>
        <v>0</v>
      </c>
      <c r="P198" s="84">
        <f t="shared" si="24"/>
        <v>0</v>
      </c>
      <c r="Q198" s="84">
        <f t="shared" si="24"/>
        <v>0</v>
      </c>
      <c r="R198" s="84">
        <f t="shared" si="24"/>
        <v>0</v>
      </c>
      <c r="S198" s="84">
        <f t="shared" si="24"/>
        <v>0</v>
      </c>
      <c r="T198" s="84">
        <f t="shared" si="24"/>
        <v>2157000</v>
      </c>
      <c r="U198" s="84">
        <f t="shared" si="24"/>
        <v>2157000</v>
      </c>
      <c r="V198" s="11"/>
      <c r="Y198" s="276"/>
    </row>
    <row r="199" spans="1:25" s="9" customFormat="1" ht="31.5" customHeight="1" x14ac:dyDescent="0.2">
      <c r="A199" s="446"/>
      <c r="B199" s="422"/>
      <c r="C199" s="446"/>
      <c r="D199" s="34" t="s">
        <v>45</v>
      </c>
      <c r="E199" s="34" t="s">
        <v>145</v>
      </c>
      <c r="F199" s="16" t="s">
        <v>291</v>
      </c>
      <c r="G199" s="34" t="s">
        <v>147</v>
      </c>
      <c r="H199" s="67">
        <v>1095665</v>
      </c>
      <c r="I199" s="67">
        <v>1095665</v>
      </c>
      <c r="J199" s="67"/>
      <c r="K199" s="67"/>
      <c r="L199" s="330">
        <v>1238324</v>
      </c>
      <c r="M199" s="330">
        <v>1184343.1399999999</v>
      </c>
      <c r="N199" s="67"/>
      <c r="O199" s="67"/>
      <c r="P199" s="67"/>
      <c r="Q199" s="67"/>
      <c r="R199" s="67"/>
      <c r="S199" s="67"/>
      <c r="T199" s="317">
        <f>[4]Бюджет!$X$460</f>
        <v>948315</v>
      </c>
      <c r="U199" s="317">
        <f>[4]Бюджет!$Y$460</f>
        <v>948315</v>
      </c>
      <c r="V199" s="11"/>
    </row>
    <row r="200" spans="1:25" s="9" customFormat="1" ht="31.5" customHeight="1" x14ac:dyDescent="0.2">
      <c r="A200" s="446"/>
      <c r="B200" s="422"/>
      <c r="C200" s="446"/>
      <c r="D200" s="34" t="s">
        <v>45</v>
      </c>
      <c r="E200" s="34" t="s">
        <v>145</v>
      </c>
      <c r="F200" s="16" t="s">
        <v>291</v>
      </c>
      <c r="G200" s="96" t="s">
        <v>148</v>
      </c>
      <c r="H200" s="67">
        <v>92500</v>
      </c>
      <c r="I200" s="67">
        <v>18085</v>
      </c>
      <c r="J200" s="67"/>
      <c r="K200" s="67"/>
      <c r="L200" s="330">
        <v>22250</v>
      </c>
      <c r="M200" s="330"/>
      <c r="N200" s="67"/>
      <c r="O200" s="67"/>
      <c r="P200" s="67"/>
      <c r="Q200" s="67"/>
      <c r="R200" s="67"/>
      <c r="S200" s="67"/>
      <c r="T200" s="317">
        <v>92500</v>
      </c>
      <c r="U200" s="317">
        <v>92500</v>
      </c>
      <c r="V200" s="11"/>
    </row>
    <row r="201" spans="1:25" s="9" customFormat="1" ht="31.5" customHeight="1" x14ac:dyDescent="0.2">
      <c r="A201" s="446"/>
      <c r="B201" s="422"/>
      <c r="C201" s="446"/>
      <c r="D201" s="16" t="s">
        <v>45</v>
      </c>
      <c r="E201" s="16" t="s">
        <v>145</v>
      </c>
      <c r="F201" s="16" t="s">
        <v>291</v>
      </c>
      <c r="G201" s="16" t="s">
        <v>292</v>
      </c>
      <c r="H201" s="67">
        <v>327091</v>
      </c>
      <c r="I201" s="67">
        <v>327091</v>
      </c>
      <c r="J201" s="67"/>
      <c r="K201" s="67"/>
      <c r="L201" s="330">
        <v>356692</v>
      </c>
      <c r="M201" s="330">
        <v>325153.90999999997</v>
      </c>
      <c r="N201" s="67"/>
      <c r="O201" s="67"/>
      <c r="P201" s="67"/>
      <c r="Q201" s="67"/>
      <c r="R201" s="67"/>
      <c r="S201" s="67"/>
      <c r="T201" s="317">
        <f>[4]Бюджет!$X$464</f>
        <v>286391</v>
      </c>
      <c r="U201" s="317">
        <f>[4]Бюджет!$Y$464</f>
        <v>286391</v>
      </c>
      <c r="V201" s="11"/>
    </row>
    <row r="202" spans="1:25" s="9" customFormat="1" ht="27.75" customHeight="1" x14ac:dyDescent="0.2">
      <c r="A202" s="446"/>
      <c r="B202" s="422"/>
      <c r="C202" s="446"/>
      <c r="D202" s="34" t="s">
        <v>45</v>
      </c>
      <c r="E202" s="34" t="s">
        <v>145</v>
      </c>
      <c r="F202" s="16" t="s">
        <v>291</v>
      </c>
      <c r="G202" s="96" t="s">
        <v>149</v>
      </c>
      <c r="H202" s="67">
        <v>605744</v>
      </c>
      <c r="I202" s="67">
        <v>588846.6</v>
      </c>
      <c r="J202" s="67"/>
      <c r="K202" s="67"/>
      <c r="L202" s="330">
        <v>670794</v>
      </c>
      <c r="M202" s="330">
        <v>366762.71</v>
      </c>
      <c r="N202" s="67"/>
      <c r="O202" s="67"/>
      <c r="P202" s="67"/>
      <c r="Q202" s="67"/>
      <c r="R202" s="67"/>
      <c r="S202" s="67"/>
      <c r="T202" s="317">
        <f>922294-60000-32500</f>
        <v>829794</v>
      </c>
      <c r="U202" s="317">
        <f>922294-60000-32500</f>
        <v>829794</v>
      </c>
      <c r="V202" s="11"/>
    </row>
    <row r="203" spans="1:25" s="9" customFormat="1" ht="29.25" customHeight="1" x14ac:dyDescent="0.2">
      <c r="A203" s="425"/>
      <c r="B203" s="423"/>
      <c r="C203" s="425"/>
      <c r="D203" s="34" t="s">
        <v>45</v>
      </c>
      <c r="E203" s="34" t="s">
        <v>145</v>
      </c>
      <c r="F203" s="16" t="s">
        <v>291</v>
      </c>
      <c r="G203" s="96" t="s">
        <v>150</v>
      </c>
      <c r="H203" s="67"/>
      <c r="I203" s="67"/>
      <c r="J203" s="67"/>
      <c r="K203" s="67"/>
      <c r="L203" s="330"/>
      <c r="M203" s="330"/>
      <c r="N203" s="67"/>
      <c r="O203" s="67"/>
      <c r="P203" s="67"/>
      <c r="Q203" s="67"/>
      <c r="R203" s="67"/>
      <c r="S203" s="67"/>
      <c r="T203" s="67"/>
      <c r="U203" s="67"/>
      <c r="V203" s="11"/>
    </row>
    <row r="204" spans="1:25" s="9" customFormat="1" ht="18" customHeight="1" x14ac:dyDescent="0.2">
      <c r="A204" s="424" t="s">
        <v>128</v>
      </c>
      <c r="B204" s="421" t="s">
        <v>151</v>
      </c>
      <c r="C204" s="424" t="s">
        <v>38</v>
      </c>
      <c r="D204" s="27" t="s">
        <v>45</v>
      </c>
      <c r="E204" s="27" t="s">
        <v>145</v>
      </c>
      <c r="F204" s="27"/>
      <c r="G204" s="27"/>
      <c r="H204" s="84">
        <f>SUM(H205:H210)</f>
        <v>10337802.079999998</v>
      </c>
      <c r="I204" s="84">
        <f>SUM(I205:I210)</f>
        <v>10051417.419</v>
      </c>
      <c r="J204" s="84"/>
      <c r="K204" s="84"/>
      <c r="L204" s="329">
        <f>L205+L207+L208+L209+L210</f>
        <v>9396399.8200000003</v>
      </c>
      <c r="M204" s="329">
        <f t="shared" ref="M204:S204" si="25">SUM(M205:M210)</f>
        <v>8949581.879999999</v>
      </c>
      <c r="N204" s="84">
        <f t="shared" si="25"/>
        <v>0</v>
      </c>
      <c r="O204" s="84">
        <f t="shared" si="25"/>
        <v>0</v>
      </c>
      <c r="P204" s="84">
        <f t="shared" si="25"/>
        <v>0</v>
      </c>
      <c r="Q204" s="84">
        <f t="shared" si="25"/>
        <v>0</v>
      </c>
      <c r="R204" s="84">
        <f t="shared" si="25"/>
        <v>0</v>
      </c>
      <c r="S204" s="84">
        <f t="shared" si="25"/>
        <v>0</v>
      </c>
      <c r="T204" s="84">
        <f>SUM(T205:T210)</f>
        <v>10764597.800000001</v>
      </c>
      <c r="U204" s="84">
        <f>SUM(U205:U210)</f>
        <v>10764597.800000001</v>
      </c>
      <c r="V204" s="11"/>
    </row>
    <row r="205" spans="1:25" s="9" customFormat="1" ht="55.5" customHeight="1" x14ac:dyDescent="0.2">
      <c r="A205" s="446"/>
      <c r="B205" s="422"/>
      <c r="C205" s="446"/>
      <c r="D205" s="16" t="s">
        <v>45</v>
      </c>
      <c r="E205" s="16" t="s">
        <v>145</v>
      </c>
      <c r="F205" s="76" t="s">
        <v>352</v>
      </c>
      <c r="G205" s="16" t="s">
        <v>147</v>
      </c>
      <c r="H205" s="67">
        <v>7129759.4299999997</v>
      </c>
      <c r="I205" s="67">
        <v>7078267.4299999997</v>
      </c>
      <c r="J205" s="67"/>
      <c r="K205" s="67"/>
      <c r="L205" s="330">
        <v>6821406.0999999996</v>
      </c>
      <c r="M205" s="330">
        <v>6514339.4699999997</v>
      </c>
      <c r="N205" s="67"/>
      <c r="O205" s="67"/>
      <c r="P205" s="67"/>
      <c r="Q205" s="67"/>
      <c r="R205" s="67"/>
      <c r="S205" s="67"/>
      <c r="T205" s="318">
        <v>7487403</v>
      </c>
      <c r="U205" s="318">
        <v>7487403</v>
      </c>
      <c r="V205" s="11"/>
    </row>
    <row r="206" spans="1:25" s="9" customFormat="1" ht="26.25" customHeight="1" x14ac:dyDescent="0.2">
      <c r="A206" s="446"/>
      <c r="B206" s="422"/>
      <c r="C206" s="446"/>
      <c r="D206" s="16" t="s">
        <v>45</v>
      </c>
      <c r="E206" s="16" t="s">
        <v>145</v>
      </c>
      <c r="F206" s="76" t="s">
        <v>353</v>
      </c>
      <c r="G206" s="16" t="s">
        <v>148</v>
      </c>
      <c r="H206" s="67">
        <v>0</v>
      </c>
      <c r="I206" s="67">
        <v>0</v>
      </c>
      <c r="J206" s="67"/>
      <c r="K206" s="67"/>
      <c r="L206" s="330"/>
      <c r="M206" s="330"/>
      <c r="N206" s="67"/>
      <c r="O206" s="67"/>
      <c r="P206" s="67"/>
      <c r="Q206" s="67"/>
      <c r="R206" s="67"/>
      <c r="S206" s="67"/>
      <c r="T206" s="171"/>
      <c r="U206" s="171"/>
      <c r="V206" s="11"/>
    </row>
    <row r="207" spans="1:25" s="9" customFormat="1" ht="42" customHeight="1" x14ac:dyDescent="0.2">
      <c r="A207" s="446"/>
      <c r="B207" s="422"/>
      <c r="C207" s="446"/>
      <c r="D207" s="16" t="s">
        <v>45</v>
      </c>
      <c r="E207" s="16" t="s">
        <v>145</v>
      </c>
      <c r="F207" s="76" t="s">
        <v>352</v>
      </c>
      <c r="G207" s="16" t="s">
        <v>292</v>
      </c>
      <c r="H207" s="136">
        <v>1990752</v>
      </c>
      <c r="I207" s="136">
        <v>1990752</v>
      </c>
      <c r="J207" s="136"/>
      <c r="K207" s="136"/>
      <c r="L207" s="336">
        <v>2094836</v>
      </c>
      <c r="M207" s="336">
        <v>2027491.07</v>
      </c>
      <c r="N207" s="136"/>
      <c r="O207" s="136"/>
      <c r="P207" s="136"/>
      <c r="Q207" s="136"/>
      <c r="R207" s="136"/>
      <c r="S207" s="136"/>
      <c r="T207" s="318">
        <v>2261194.7999999998</v>
      </c>
      <c r="U207" s="318">
        <v>2261194.7999999998</v>
      </c>
      <c r="V207" s="11"/>
    </row>
    <row r="208" spans="1:25" s="9" customFormat="1" ht="27.75" customHeight="1" x14ac:dyDescent="0.2">
      <c r="A208" s="446"/>
      <c r="B208" s="422"/>
      <c r="C208" s="446"/>
      <c r="D208" s="16" t="s">
        <v>45</v>
      </c>
      <c r="E208" s="16" t="s">
        <v>145</v>
      </c>
      <c r="F208" s="76" t="s">
        <v>297</v>
      </c>
      <c r="G208" s="16" t="s">
        <v>148</v>
      </c>
      <c r="H208" s="67">
        <v>403063.2</v>
      </c>
      <c r="I208" s="67">
        <v>384788.2</v>
      </c>
      <c r="J208" s="67"/>
      <c r="K208" s="67"/>
      <c r="L208" s="330">
        <v>216959.72</v>
      </c>
      <c r="M208" s="330">
        <v>216959.72</v>
      </c>
      <c r="N208" s="67"/>
      <c r="O208" s="67"/>
      <c r="P208" s="67"/>
      <c r="Q208" s="67"/>
      <c r="R208" s="67"/>
      <c r="S208" s="67"/>
      <c r="T208" s="171">
        <v>520000</v>
      </c>
      <c r="U208" s="171">
        <v>520000</v>
      </c>
      <c r="V208" s="11"/>
    </row>
    <row r="209" spans="1:22" s="9" customFormat="1" ht="92.25" customHeight="1" x14ac:dyDescent="0.2">
      <c r="A209" s="446"/>
      <c r="B209" s="422"/>
      <c r="C209" s="446"/>
      <c r="D209" s="16" t="s">
        <v>45</v>
      </c>
      <c r="E209" s="16" t="s">
        <v>145</v>
      </c>
      <c r="F209" s="76" t="s">
        <v>298</v>
      </c>
      <c r="G209" s="16" t="s">
        <v>149</v>
      </c>
      <c r="H209" s="67">
        <v>812227.45</v>
      </c>
      <c r="I209" s="67">
        <v>597079.78899999999</v>
      </c>
      <c r="J209" s="67"/>
      <c r="K209" s="67"/>
      <c r="L209" s="330">
        <v>263198</v>
      </c>
      <c r="M209" s="330">
        <v>190791.62</v>
      </c>
      <c r="N209" s="67"/>
      <c r="O209" s="67"/>
      <c r="P209" s="67"/>
      <c r="Q209" s="67"/>
      <c r="R209" s="67"/>
      <c r="S209" s="67"/>
      <c r="T209" s="171">
        <v>494000</v>
      </c>
      <c r="U209" s="171">
        <v>494000</v>
      </c>
      <c r="V209" s="11"/>
    </row>
    <row r="210" spans="1:22" s="9" customFormat="1" ht="35.25" customHeight="1" x14ac:dyDescent="0.2">
      <c r="A210" s="425"/>
      <c r="B210" s="423"/>
      <c r="C210" s="425"/>
      <c r="D210" s="11">
        <v>444</v>
      </c>
      <c r="E210" s="11" t="s">
        <v>145</v>
      </c>
      <c r="F210" s="76" t="s">
        <v>299</v>
      </c>
      <c r="G210" s="11">
        <v>852</v>
      </c>
      <c r="H210" s="67">
        <v>2000</v>
      </c>
      <c r="I210" s="67">
        <v>530</v>
      </c>
      <c r="J210" s="67"/>
      <c r="K210" s="67"/>
      <c r="L210" s="330"/>
      <c r="M210" s="330"/>
      <c r="N210" s="67"/>
      <c r="O210" s="67"/>
      <c r="P210" s="67"/>
      <c r="Q210" s="67"/>
      <c r="R210" s="67"/>
      <c r="S210" s="67"/>
      <c r="T210" s="171">
        <v>2000</v>
      </c>
      <c r="U210" s="171">
        <v>2000</v>
      </c>
      <c r="V210" s="11"/>
    </row>
    <row r="211" spans="1:22" s="9" customFormat="1" ht="51.75" customHeight="1" x14ac:dyDescent="0.2">
      <c r="A211" s="424" t="s">
        <v>131</v>
      </c>
      <c r="B211" s="421" t="s">
        <v>411</v>
      </c>
      <c r="C211" s="424" t="s">
        <v>38</v>
      </c>
      <c r="D211" s="11">
        <v>444</v>
      </c>
      <c r="E211" s="11" t="s">
        <v>145</v>
      </c>
      <c r="F211" s="76" t="s">
        <v>427</v>
      </c>
      <c r="G211" s="11">
        <v>121</v>
      </c>
      <c r="H211" s="67">
        <v>217438.43</v>
      </c>
      <c r="I211" s="67">
        <v>217438.43</v>
      </c>
      <c r="J211" s="67"/>
      <c r="K211" s="67"/>
      <c r="L211" s="330"/>
      <c r="M211" s="330"/>
      <c r="N211" s="67"/>
      <c r="O211" s="67"/>
      <c r="P211" s="67"/>
      <c r="Q211" s="67"/>
      <c r="R211" s="67"/>
      <c r="S211" s="67"/>
      <c r="T211" s="171"/>
      <c r="U211" s="171"/>
      <c r="V211" s="11"/>
    </row>
    <row r="212" spans="1:22" s="9" customFormat="1" ht="52.5" customHeight="1" x14ac:dyDescent="0.2">
      <c r="A212" s="425"/>
      <c r="B212" s="423"/>
      <c r="C212" s="425"/>
      <c r="D212" s="11">
        <v>444</v>
      </c>
      <c r="E212" s="11" t="s">
        <v>145</v>
      </c>
      <c r="F212" s="76" t="s">
        <v>427</v>
      </c>
      <c r="G212" s="11">
        <v>129</v>
      </c>
      <c r="H212" s="15">
        <v>65666.41</v>
      </c>
      <c r="I212" s="15">
        <v>65666.41</v>
      </c>
      <c r="J212" s="15"/>
      <c r="K212" s="15"/>
      <c r="L212" s="330"/>
      <c r="M212" s="330"/>
      <c r="N212" s="15"/>
      <c r="O212" s="15"/>
      <c r="P212" s="15"/>
      <c r="Q212" s="15"/>
      <c r="R212" s="15"/>
      <c r="S212" s="15"/>
      <c r="T212" s="171"/>
      <c r="U212" s="171"/>
      <c r="V212" s="11"/>
    </row>
    <row r="213" spans="1:22" s="9" customFormat="1" ht="35.25" customHeight="1" x14ac:dyDescent="0.2">
      <c r="A213" s="446" t="s">
        <v>424</v>
      </c>
      <c r="B213" s="422" t="s">
        <v>411</v>
      </c>
      <c r="C213" s="446" t="s">
        <v>38</v>
      </c>
      <c r="D213" s="11">
        <v>444</v>
      </c>
      <c r="E213" s="11" t="s">
        <v>145</v>
      </c>
      <c r="F213" s="76" t="s">
        <v>426</v>
      </c>
      <c r="G213" s="11">
        <v>121</v>
      </c>
      <c r="H213" s="15">
        <v>46274.28</v>
      </c>
      <c r="I213" s="15">
        <v>46274.28</v>
      </c>
      <c r="J213" s="15"/>
      <c r="K213" s="15"/>
      <c r="L213" s="330"/>
      <c r="M213" s="330"/>
      <c r="N213" s="15"/>
      <c r="O213" s="15"/>
      <c r="P213" s="15"/>
      <c r="Q213" s="15"/>
      <c r="R213" s="15"/>
      <c r="S213" s="15"/>
      <c r="T213" s="171"/>
      <c r="U213" s="171"/>
      <c r="V213" s="11"/>
    </row>
    <row r="214" spans="1:22" s="9" customFormat="1" ht="27" customHeight="1" x14ac:dyDescent="0.2">
      <c r="A214" s="425"/>
      <c r="B214" s="423"/>
      <c r="C214" s="425"/>
      <c r="D214" s="11">
        <v>444</v>
      </c>
      <c r="E214" s="11" t="s">
        <v>145</v>
      </c>
      <c r="F214" s="76" t="s">
        <v>426</v>
      </c>
      <c r="G214" s="11">
        <v>129</v>
      </c>
      <c r="H214" s="15">
        <v>13974.83</v>
      </c>
      <c r="I214" s="15">
        <v>13974.83</v>
      </c>
      <c r="J214" s="15"/>
      <c r="K214" s="15"/>
      <c r="L214" s="330"/>
      <c r="M214" s="330"/>
      <c r="N214" s="15"/>
      <c r="O214" s="15"/>
      <c r="P214" s="15"/>
      <c r="Q214" s="15"/>
      <c r="R214" s="15"/>
      <c r="S214" s="15"/>
      <c r="T214" s="171"/>
      <c r="U214" s="171"/>
      <c r="V214" s="11"/>
    </row>
    <row r="215" spans="1:22" s="9" customFormat="1" ht="45.75" customHeight="1" x14ac:dyDescent="0.2">
      <c r="A215" s="424" t="s">
        <v>428</v>
      </c>
      <c r="B215" s="421" t="s">
        <v>433</v>
      </c>
      <c r="C215" s="232"/>
      <c r="D215" s="11">
        <v>444</v>
      </c>
      <c r="E215" s="11" t="s">
        <v>145</v>
      </c>
      <c r="F215" s="76" t="s">
        <v>440</v>
      </c>
      <c r="G215" s="11">
        <v>121</v>
      </c>
      <c r="H215" s="15">
        <v>198186.06</v>
      </c>
      <c r="I215" s="15">
        <v>198186.06</v>
      </c>
      <c r="J215" s="15"/>
      <c r="K215" s="15"/>
      <c r="L215" s="330"/>
      <c r="M215" s="330"/>
      <c r="N215" s="15"/>
      <c r="O215" s="15"/>
      <c r="P215" s="15"/>
      <c r="Q215" s="15"/>
      <c r="R215" s="15"/>
      <c r="S215" s="15"/>
      <c r="T215" s="171"/>
      <c r="U215" s="171"/>
      <c r="V215" s="11"/>
    </row>
    <row r="216" spans="1:22" s="9" customFormat="1" ht="45" customHeight="1" x14ac:dyDescent="0.2">
      <c r="A216" s="425"/>
      <c r="B216" s="422"/>
      <c r="C216" s="232"/>
      <c r="D216" s="11">
        <v>444</v>
      </c>
      <c r="E216" s="11" t="s">
        <v>145</v>
      </c>
      <c r="F216" s="76" t="s">
        <v>440</v>
      </c>
      <c r="G216" s="11">
        <v>129</v>
      </c>
      <c r="H216" s="15">
        <v>59851.82</v>
      </c>
      <c r="I216" s="15">
        <v>45885.57</v>
      </c>
      <c r="J216" s="15"/>
      <c r="K216" s="15"/>
      <c r="L216" s="330"/>
      <c r="M216" s="330"/>
      <c r="N216" s="15"/>
      <c r="O216" s="15"/>
      <c r="P216" s="15"/>
      <c r="Q216" s="15"/>
      <c r="R216" s="15"/>
      <c r="S216" s="15"/>
      <c r="T216" s="171"/>
      <c r="U216" s="171"/>
      <c r="V216" s="11"/>
    </row>
    <row r="217" spans="1:22" s="9" customFormat="1" ht="41.25" customHeight="1" x14ac:dyDescent="0.2">
      <c r="A217" s="424" t="s">
        <v>429</v>
      </c>
      <c r="B217" s="446" t="s">
        <v>433</v>
      </c>
      <c r="C217" s="232"/>
      <c r="D217" s="11">
        <v>444</v>
      </c>
      <c r="E217" s="11" t="s">
        <v>145</v>
      </c>
      <c r="F217" s="76" t="s">
        <v>441</v>
      </c>
      <c r="G217" s="11">
        <v>121</v>
      </c>
      <c r="H217" s="15">
        <v>46275</v>
      </c>
      <c r="I217" s="15">
        <v>46274.3</v>
      </c>
      <c r="J217" s="15"/>
      <c r="K217" s="15"/>
      <c r="L217" s="330"/>
      <c r="M217" s="330"/>
      <c r="N217" s="15"/>
      <c r="O217" s="15"/>
      <c r="P217" s="15"/>
      <c r="Q217" s="15"/>
      <c r="R217" s="15"/>
      <c r="S217" s="15"/>
      <c r="T217" s="171"/>
      <c r="U217" s="171"/>
      <c r="V217" s="11"/>
    </row>
    <row r="218" spans="1:22" s="9" customFormat="1" ht="39" customHeight="1" x14ac:dyDescent="0.2">
      <c r="A218" s="425"/>
      <c r="B218" s="425"/>
      <c r="C218" s="232"/>
      <c r="D218" s="11">
        <v>444</v>
      </c>
      <c r="E218" s="11" t="s">
        <v>145</v>
      </c>
      <c r="F218" s="76" t="s">
        <v>441</v>
      </c>
      <c r="G218" s="11">
        <v>129</v>
      </c>
      <c r="H218" s="15">
        <v>13975</v>
      </c>
      <c r="I218" s="15">
        <v>12632.89</v>
      </c>
      <c r="J218" s="15"/>
      <c r="K218" s="15"/>
      <c r="L218" s="330"/>
      <c r="M218" s="330"/>
      <c r="N218" s="15"/>
      <c r="O218" s="15"/>
      <c r="P218" s="15"/>
      <c r="Q218" s="15"/>
      <c r="R218" s="15"/>
      <c r="S218" s="15"/>
      <c r="T218" s="171"/>
      <c r="U218" s="171"/>
      <c r="V218" s="11"/>
    </row>
    <row r="219" spans="1:22" s="9" customFormat="1" ht="18" customHeight="1" x14ac:dyDescent="0.2">
      <c r="A219" s="421" t="s">
        <v>442</v>
      </c>
      <c r="B219" s="421" t="s">
        <v>153</v>
      </c>
      <c r="C219" s="421" t="s">
        <v>38</v>
      </c>
      <c r="D219" s="27" t="s">
        <v>45</v>
      </c>
      <c r="E219" s="27" t="s">
        <v>145</v>
      </c>
      <c r="F219" s="27"/>
      <c r="G219" s="27"/>
      <c r="H219" s="25">
        <f>SUM(H220:H226)</f>
        <v>41377364.079999998</v>
      </c>
      <c r="I219" s="25">
        <f>SUM(I220:I226)</f>
        <v>40687757.690000005</v>
      </c>
      <c r="J219" s="25"/>
      <c r="K219" s="25"/>
      <c r="L219" s="329">
        <f>L220+L221+L223+L224+L225+L226+L222</f>
        <v>41650771.799999997</v>
      </c>
      <c r="M219" s="329">
        <f>M220+M221+M223+M224+M225+M226+M222</f>
        <v>40774107.25</v>
      </c>
      <c r="N219" s="25"/>
      <c r="O219" s="25"/>
      <c r="P219" s="25"/>
      <c r="Q219" s="25"/>
      <c r="R219" s="25"/>
      <c r="S219" s="25"/>
      <c r="T219" s="25">
        <f>SUM(T220:T226)</f>
        <v>44829341</v>
      </c>
      <c r="U219" s="25">
        <f>SUM(U220:U226)</f>
        <v>44829341</v>
      </c>
      <c r="V219" s="11"/>
    </row>
    <row r="220" spans="1:22" s="9" customFormat="1" ht="49.5" customHeight="1" x14ac:dyDescent="0.2">
      <c r="A220" s="422"/>
      <c r="B220" s="422"/>
      <c r="C220" s="422"/>
      <c r="D220" s="16" t="s">
        <v>45</v>
      </c>
      <c r="E220" s="16" t="s">
        <v>145</v>
      </c>
      <c r="F220" s="76" t="s">
        <v>354</v>
      </c>
      <c r="G220" s="16" t="s">
        <v>147</v>
      </c>
      <c r="H220" s="67">
        <v>25488450.949999999</v>
      </c>
      <c r="I220" s="67">
        <v>25488361.960000001</v>
      </c>
      <c r="J220" s="67"/>
      <c r="K220" s="67"/>
      <c r="L220" s="330">
        <v>23561666.199999999</v>
      </c>
      <c r="M220" s="330">
        <v>23546701.469999999</v>
      </c>
      <c r="N220" s="67"/>
      <c r="O220" s="67"/>
      <c r="P220" s="67"/>
      <c r="Q220" s="67"/>
      <c r="R220" s="67"/>
      <c r="S220" s="67"/>
      <c r="T220" s="318">
        <v>26087012</v>
      </c>
      <c r="U220" s="318">
        <v>26087012</v>
      </c>
      <c r="V220" s="11"/>
    </row>
    <row r="221" spans="1:22" s="9" customFormat="1" ht="51.75" customHeight="1" x14ac:dyDescent="0.2">
      <c r="A221" s="422"/>
      <c r="B221" s="422"/>
      <c r="C221" s="422"/>
      <c r="D221" s="16" t="s">
        <v>45</v>
      </c>
      <c r="E221" s="16" t="s">
        <v>145</v>
      </c>
      <c r="F221" s="76" t="s">
        <v>354</v>
      </c>
      <c r="G221" s="16" t="s">
        <v>292</v>
      </c>
      <c r="H221" s="67">
        <v>7427007.8300000001</v>
      </c>
      <c r="I221" s="67">
        <v>7323184.3799999999</v>
      </c>
      <c r="J221" s="67"/>
      <c r="K221" s="67"/>
      <c r="L221" s="330">
        <v>7325267</v>
      </c>
      <c r="M221" s="330">
        <v>7017038.3799999999</v>
      </c>
      <c r="N221" s="67"/>
      <c r="O221" s="67"/>
      <c r="P221" s="67"/>
      <c r="Q221" s="67"/>
      <c r="R221" s="67"/>
      <c r="S221" s="67"/>
      <c r="T221" s="318">
        <v>7878277</v>
      </c>
      <c r="U221" s="318">
        <v>7878277</v>
      </c>
      <c r="V221" s="11"/>
    </row>
    <row r="222" spans="1:22" s="9" customFormat="1" ht="41.25" customHeight="1" x14ac:dyDescent="0.2">
      <c r="A222" s="422"/>
      <c r="B222" s="422"/>
      <c r="C222" s="422"/>
      <c r="D222" s="16" t="s">
        <v>45</v>
      </c>
      <c r="E222" s="16" t="s">
        <v>145</v>
      </c>
      <c r="F222" s="76" t="s">
        <v>510</v>
      </c>
      <c r="G222" s="16" t="s">
        <v>148</v>
      </c>
      <c r="H222" s="67">
        <v>0</v>
      </c>
      <c r="I222" s="67">
        <v>0</v>
      </c>
      <c r="J222" s="67"/>
      <c r="K222" s="67"/>
      <c r="L222" s="330"/>
      <c r="M222" s="330"/>
      <c r="N222" s="67"/>
      <c r="O222" s="67"/>
      <c r="P222" s="67"/>
      <c r="Q222" s="67"/>
      <c r="R222" s="67"/>
      <c r="S222" s="67"/>
      <c r="T222" s="171"/>
      <c r="U222" s="171"/>
      <c r="V222" s="11"/>
    </row>
    <row r="223" spans="1:22" s="9" customFormat="1" ht="30.75" customHeight="1" x14ac:dyDescent="0.2">
      <c r="A223" s="422"/>
      <c r="B223" s="422"/>
      <c r="C223" s="422"/>
      <c r="D223" s="16" t="s">
        <v>45</v>
      </c>
      <c r="E223" s="16" t="s">
        <v>145</v>
      </c>
      <c r="F223" s="76" t="s">
        <v>293</v>
      </c>
      <c r="G223" s="16" t="s">
        <v>148</v>
      </c>
      <c r="H223" s="67">
        <v>1763279</v>
      </c>
      <c r="I223" s="67">
        <v>1757760.68</v>
      </c>
      <c r="J223" s="67"/>
      <c r="K223" s="67"/>
      <c r="L223" s="330">
        <v>1823962.92</v>
      </c>
      <c r="M223" s="330">
        <v>1814834.38</v>
      </c>
      <c r="N223" s="67"/>
      <c r="O223" s="67"/>
      <c r="P223" s="67"/>
      <c r="Q223" s="67"/>
      <c r="R223" s="67"/>
      <c r="S223" s="67"/>
      <c r="T223" s="318">
        <f>[4]Бюджет!$X$474+[4]Бюджет!$X$477+[4]Бюджет!$X$480</f>
        <v>1368700</v>
      </c>
      <c r="U223" s="318">
        <f>[4]Бюджет!$Y$474+[4]Бюджет!$Y$477+[4]Бюджет!$Y$480</f>
        <v>1368700</v>
      </c>
      <c r="V223" s="11"/>
    </row>
    <row r="224" spans="1:22" s="9" customFormat="1" ht="85.5" customHeight="1" x14ac:dyDescent="0.2">
      <c r="A224" s="422"/>
      <c r="B224" s="422"/>
      <c r="C224" s="422"/>
      <c r="D224" s="16" t="s">
        <v>45</v>
      </c>
      <c r="E224" s="16" t="s">
        <v>145</v>
      </c>
      <c r="F224" s="76" t="s">
        <v>294</v>
      </c>
      <c r="G224" s="16" t="s">
        <v>149</v>
      </c>
      <c r="H224" s="67">
        <v>6690519.3000000007</v>
      </c>
      <c r="I224" s="67">
        <v>6110344.1600000001</v>
      </c>
      <c r="J224" s="67"/>
      <c r="K224" s="67"/>
      <c r="L224" s="330">
        <v>8912875.6799999997</v>
      </c>
      <c r="M224" s="330">
        <v>8386746.6799999997</v>
      </c>
      <c r="N224" s="67"/>
      <c r="O224" s="67"/>
      <c r="P224" s="67"/>
      <c r="Q224" s="67"/>
      <c r="R224" s="67"/>
      <c r="S224" s="67"/>
      <c r="T224" s="319">
        <v>9481852</v>
      </c>
      <c r="U224" s="319">
        <v>9481852</v>
      </c>
      <c r="V224" s="11"/>
    </row>
    <row r="225" spans="1:22" s="9" customFormat="1" ht="19.5" customHeight="1" x14ac:dyDescent="0.2">
      <c r="A225" s="422"/>
      <c r="B225" s="422"/>
      <c r="C225" s="422"/>
      <c r="D225" s="16" t="s">
        <v>45</v>
      </c>
      <c r="E225" s="16" t="s">
        <v>145</v>
      </c>
      <c r="F225" s="76" t="s">
        <v>295</v>
      </c>
      <c r="G225" s="16" t="s">
        <v>150</v>
      </c>
      <c r="H225" s="320">
        <v>2320</v>
      </c>
      <c r="I225" s="320">
        <v>2320</v>
      </c>
      <c r="J225" s="320"/>
      <c r="K225" s="320"/>
      <c r="L225" s="337">
        <v>14500</v>
      </c>
      <c r="M225" s="337">
        <v>3420</v>
      </c>
      <c r="N225" s="320"/>
      <c r="O225" s="320"/>
      <c r="P225" s="320"/>
      <c r="Q225" s="320"/>
      <c r="R225" s="320"/>
      <c r="S225" s="320"/>
      <c r="T225" s="321">
        <v>7000</v>
      </c>
      <c r="U225" s="321">
        <v>7000</v>
      </c>
      <c r="V225" s="11"/>
    </row>
    <row r="226" spans="1:22" s="9" customFormat="1" ht="30" customHeight="1" x14ac:dyDescent="0.2">
      <c r="A226" s="423"/>
      <c r="B226" s="423"/>
      <c r="C226" s="423"/>
      <c r="D226" s="16" t="s">
        <v>45</v>
      </c>
      <c r="E226" s="16" t="s">
        <v>145</v>
      </c>
      <c r="F226" s="76" t="s">
        <v>295</v>
      </c>
      <c r="G226" s="16" t="s">
        <v>296</v>
      </c>
      <c r="H226" s="320">
        <v>5787</v>
      </c>
      <c r="I226" s="320">
        <v>5786.51</v>
      </c>
      <c r="J226" s="320"/>
      <c r="K226" s="320"/>
      <c r="L226" s="337">
        <v>12500</v>
      </c>
      <c r="M226" s="337">
        <v>5366.34</v>
      </c>
      <c r="N226" s="320"/>
      <c r="O226" s="320"/>
      <c r="P226" s="320"/>
      <c r="Q226" s="320"/>
      <c r="R226" s="320"/>
      <c r="S226" s="320"/>
      <c r="T226" s="320">
        <v>6500</v>
      </c>
      <c r="U226" s="320">
        <v>6500</v>
      </c>
      <c r="V226" s="11"/>
    </row>
    <row r="227" spans="1:22" s="9" customFormat="1" ht="84.75" customHeight="1" x14ac:dyDescent="0.2">
      <c r="A227" s="424" t="s">
        <v>443</v>
      </c>
      <c r="B227" s="472" t="s">
        <v>411</v>
      </c>
      <c r="C227" s="424" t="s">
        <v>38</v>
      </c>
      <c r="D227" s="16" t="s">
        <v>45</v>
      </c>
      <c r="E227" s="16" t="s">
        <v>145</v>
      </c>
      <c r="F227" s="76" t="s">
        <v>425</v>
      </c>
      <c r="G227" s="16" t="s">
        <v>147</v>
      </c>
      <c r="H227" s="15">
        <v>665154.69999999995</v>
      </c>
      <c r="I227" s="15">
        <v>665154.69999999995</v>
      </c>
      <c r="J227" s="15"/>
      <c r="K227" s="15"/>
      <c r="L227" s="330"/>
      <c r="M227" s="330"/>
      <c r="N227" s="15"/>
      <c r="O227" s="15"/>
      <c r="P227" s="15"/>
      <c r="Q227" s="15"/>
      <c r="R227" s="15"/>
      <c r="S227" s="15"/>
      <c r="T227" s="15"/>
      <c r="U227" s="15"/>
      <c r="V227" s="11"/>
    </row>
    <row r="228" spans="1:22" s="9" customFormat="1" ht="42" customHeight="1" x14ac:dyDescent="0.2">
      <c r="A228" s="425"/>
      <c r="B228" s="473"/>
      <c r="C228" s="425"/>
      <c r="D228" s="16" t="s">
        <v>45</v>
      </c>
      <c r="E228" s="16" t="s">
        <v>145</v>
      </c>
      <c r="F228" s="76" t="s">
        <v>425</v>
      </c>
      <c r="G228" s="16" t="s">
        <v>292</v>
      </c>
      <c r="H228" s="15">
        <v>200876.72</v>
      </c>
      <c r="I228" s="15">
        <v>200876.72</v>
      </c>
      <c r="J228" s="15"/>
      <c r="K228" s="15"/>
      <c r="L228" s="330"/>
      <c r="M228" s="330"/>
      <c r="N228" s="15"/>
      <c r="O228" s="15"/>
      <c r="P228" s="15"/>
      <c r="Q228" s="15"/>
      <c r="R228" s="15"/>
      <c r="S228" s="15"/>
      <c r="T228" s="15"/>
      <c r="U228" s="15"/>
      <c r="V228" s="11"/>
    </row>
    <row r="229" spans="1:22" s="9" customFormat="1" ht="50.25" customHeight="1" x14ac:dyDescent="0.2">
      <c r="A229" s="232" t="s">
        <v>445</v>
      </c>
      <c r="B229" s="480" t="s">
        <v>433</v>
      </c>
      <c r="C229" s="232" t="s">
        <v>38</v>
      </c>
      <c r="D229" s="16" t="s">
        <v>45</v>
      </c>
      <c r="E229" s="16" t="s">
        <v>145</v>
      </c>
      <c r="F229" s="76" t="s">
        <v>444</v>
      </c>
      <c r="G229" s="16" t="s">
        <v>147</v>
      </c>
      <c r="H229" s="15">
        <v>666541</v>
      </c>
      <c r="I229" s="15">
        <v>666540.22</v>
      </c>
      <c r="J229" s="15"/>
      <c r="K229" s="15"/>
      <c r="L229" s="330"/>
      <c r="M229" s="330"/>
      <c r="N229" s="15"/>
      <c r="O229" s="15"/>
      <c r="P229" s="15"/>
      <c r="Q229" s="15"/>
      <c r="R229" s="15"/>
      <c r="S229" s="15"/>
      <c r="T229" s="15"/>
      <c r="U229" s="15"/>
      <c r="V229" s="11"/>
    </row>
    <row r="230" spans="1:22" s="9" customFormat="1" ht="50.25" customHeight="1" x14ac:dyDescent="0.2">
      <c r="A230" s="232"/>
      <c r="B230" s="481"/>
      <c r="C230" s="232"/>
      <c r="D230" s="16" t="s">
        <v>45</v>
      </c>
      <c r="E230" s="16" t="s">
        <v>145</v>
      </c>
      <c r="F230" s="76" t="s">
        <v>444</v>
      </c>
      <c r="G230" s="16" t="s">
        <v>292</v>
      </c>
      <c r="H230" s="15">
        <v>201295</v>
      </c>
      <c r="I230" s="15">
        <v>171482.38</v>
      </c>
      <c r="J230" s="15"/>
      <c r="K230" s="15"/>
      <c r="L230" s="330"/>
      <c r="M230" s="330"/>
      <c r="N230" s="15"/>
      <c r="O230" s="15"/>
      <c r="P230" s="15"/>
      <c r="Q230" s="15"/>
      <c r="R230" s="15"/>
      <c r="S230" s="15"/>
      <c r="T230" s="15"/>
      <c r="U230" s="15"/>
      <c r="V230" s="11"/>
    </row>
    <row r="231" spans="1:22" s="9" customFormat="1" ht="66.75" customHeight="1" x14ac:dyDescent="0.2">
      <c r="A231" s="466" t="s">
        <v>408</v>
      </c>
      <c r="B231" s="466" t="s">
        <v>154</v>
      </c>
      <c r="C231" s="469" t="s">
        <v>38</v>
      </c>
      <c r="D231" s="27" t="s">
        <v>45</v>
      </c>
      <c r="E231" s="27" t="s">
        <v>145</v>
      </c>
      <c r="F231" s="77"/>
      <c r="G231" s="27"/>
      <c r="H231" s="25">
        <f>SUM(H232:H233)</f>
        <v>492088</v>
      </c>
      <c r="I231" s="25">
        <f>SUM(I232:I233)</f>
        <v>492088</v>
      </c>
      <c r="J231" s="25"/>
      <c r="K231" s="25"/>
      <c r="L231" s="329">
        <f>SUM(L232:L233)</f>
        <v>492088</v>
      </c>
      <c r="M231" s="329">
        <f>SUM(M232:M233)</f>
        <v>492088</v>
      </c>
      <c r="N231" s="25"/>
      <c r="O231" s="25"/>
      <c r="P231" s="25"/>
      <c r="Q231" s="25"/>
      <c r="R231" s="25"/>
      <c r="S231" s="25"/>
      <c r="T231" s="25">
        <f>SUM(T232:T233)</f>
        <v>492088</v>
      </c>
      <c r="U231" s="25">
        <f>SUM(U232:U233)</f>
        <v>492088</v>
      </c>
      <c r="V231" s="11"/>
    </row>
    <row r="232" spans="1:22" s="9" customFormat="1" ht="66.75" customHeight="1" x14ac:dyDescent="0.2">
      <c r="A232" s="467"/>
      <c r="B232" s="467"/>
      <c r="C232" s="470"/>
      <c r="D232" s="34" t="s">
        <v>45</v>
      </c>
      <c r="E232" s="34" t="s">
        <v>145</v>
      </c>
      <c r="F232" s="75" t="s">
        <v>355</v>
      </c>
      <c r="G232" s="16" t="s">
        <v>147</v>
      </c>
      <c r="H232" s="15">
        <v>377948</v>
      </c>
      <c r="I232" s="15">
        <v>377948</v>
      </c>
      <c r="J232" s="40"/>
      <c r="K232" s="40"/>
      <c r="L232" s="333">
        <f>[4]Бюджет!$H$532</f>
        <v>377948</v>
      </c>
      <c r="M232" s="333">
        <v>377948</v>
      </c>
      <c r="N232" s="40"/>
      <c r="O232" s="40"/>
      <c r="P232" s="40"/>
      <c r="Q232" s="40"/>
      <c r="R232" s="40"/>
      <c r="S232" s="40"/>
      <c r="T232" s="273">
        <v>377948</v>
      </c>
      <c r="U232" s="273">
        <v>377948</v>
      </c>
      <c r="V232" s="11"/>
    </row>
    <row r="233" spans="1:22" s="9" customFormat="1" ht="64.5" customHeight="1" x14ac:dyDescent="0.2">
      <c r="A233" s="468"/>
      <c r="B233" s="468"/>
      <c r="C233" s="471"/>
      <c r="D233" s="34" t="s">
        <v>45</v>
      </c>
      <c r="E233" s="34" t="s">
        <v>145</v>
      </c>
      <c r="F233" s="75" t="s">
        <v>355</v>
      </c>
      <c r="G233" s="16" t="s">
        <v>292</v>
      </c>
      <c r="H233" s="15">
        <v>114140</v>
      </c>
      <c r="I233" s="15">
        <v>114140</v>
      </c>
      <c r="J233" s="15"/>
      <c r="K233" s="15"/>
      <c r="L233" s="330">
        <f>[4]Бюджет!$H$534</f>
        <v>114140</v>
      </c>
      <c r="M233" s="330">
        <v>114140</v>
      </c>
      <c r="N233" s="15"/>
      <c r="O233" s="15"/>
      <c r="P233" s="15"/>
      <c r="Q233" s="15"/>
      <c r="R233" s="15"/>
      <c r="S233" s="15"/>
      <c r="T233" s="274">
        <v>114140</v>
      </c>
      <c r="U233" s="274">
        <v>114140</v>
      </c>
      <c r="V233" s="11"/>
    </row>
    <row r="234" spans="1:22" ht="30" customHeight="1" x14ac:dyDescent="0.2">
      <c r="A234" s="485" t="s">
        <v>409</v>
      </c>
      <c r="B234" s="488" t="s">
        <v>460</v>
      </c>
      <c r="C234" s="469" t="s">
        <v>38</v>
      </c>
      <c r="D234" s="256" t="s">
        <v>45</v>
      </c>
      <c r="E234" s="256" t="s">
        <v>145</v>
      </c>
      <c r="F234" s="255"/>
      <c r="G234" s="255"/>
      <c r="H234" s="256">
        <f>H235+H236</f>
        <v>0</v>
      </c>
      <c r="I234" s="256">
        <f t="shared" ref="I234:U234" si="26">I235+I236</f>
        <v>0</v>
      </c>
      <c r="J234" s="256"/>
      <c r="K234" s="256"/>
      <c r="L234" s="387">
        <f>L235+L236+L237+L238</f>
        <v>1177793.8700000001</v>
      </c>
      <c r="M234" s="388">
        <f>M235+M236+M237+M238</f>
        <v>1177793.8700000001</v>
      </c>
      <c r="N234" s="256">
        <f t="shared" si="26"/>
        <v>0</v>
      </c>
      <c r="O234" s="256">
        <f t="shared" si="26"/>
        <v>0</v>
      </c>
      <c r="P234" s="256">
        <f t="shared" si="26"/>
        <v>0</v>
      </c>
      <c r="Q234" s="256">
        <f t="shared" si="26"/>
        <v>0</v>
      </c>
      <c r="R234" s="256">
        <f t="shared" si="26"/>
        <v>0</v>
      </c>
      <c r="S234" s="256">
        <f t="shared" si="26"/>
        <v>0</v>
      </c>
      <c r="T234" s="256">
        <f t="shared" si="26"/>
        <v>0</v>
      </c>
      <c r="U234" s="256">
        <f t="shared" si="26"/>
        <v>0</v>
      </c>
      <c r="V234" s="255"/>
    </row>
    <row r="235" spans="1:22" ht="32.25" customHeight="1" x14ac:dyDescent="0.2">
      <c r="A235" s="486"/>
      <c r="B235" s="488"/>
      <c r="C235" s="470"/>
      <c r="D235" s="255" t="s">
        <v>45</v>
      </c>
      <c r="E235" s="255" t="s">
        <v>145</v>
      </c>
      <c r="F235" s="484" t="s">
        <v>462</v>
      </c>
      <c r="G235" s="255">
        <v>121</v>
      </c>
      <c r="H235" s="255"/>
      <c r="I235" s="255"/>
      <c r="J235" s="255"/>
      <c r="K235" s="255"/>
      <c r="L235" s="389">
        <v>832224.62</v>
      </c>
      <c r="M235" s="389">
        <v>832224.62</v>
      </c>
      <c r="N235" s="255"/>
      <c r="O235" s="255"/>
      <c r="P235" s="255"/>
      <c r="Q235" s="255"/>
      <c r="R235" s="255"/>
      <c r="S235" s="255"/>
      <c r="T235" s="255"/>
      <c r="U235" s="255"/>
      <c r="V235" s="255"/>
    </row>
    <row r="236" spans="1:22" ht="28.5" customHeight="1" x14ac:dyDescent="0.2">
      <c r="A236" s="487"/>
      <c r="B236" s="488"/>
      <c r="C236" s="471"/>
      <c r="D236" s="255" t="s">
        <v>45</v>
      </c>
      <c r="E236" s="255" t="s">
        <v>145</v>
      </c>
      <c r="F236" s="484"/>
      <c r="G236" s="255">
        <v>129</v>
      </c>
      <c r="H236" s="255"/>
      <c r="I236" s="255"/>
      <c r="J236" s="255"/>
      <c r="K236" s="255"/>
      <c r="L236" s="389">
        <v>251269.25</v>
      </c>
      <c r="M236" s="389">
        <v>251269.25</v>
      </c>
      <c r="N236" s="255"/>
      <c r="O236" s="255"/>
      <c r="P236" s="255"/>
      <c r="Q236" s="255"/>
      <c r="R236" s="255"/>
      <c r="S236" s="255"/>
      <c r="T236" s="255"/>
      <c r="U236" s="255"/>
      <c r="V236" s="255"/>
    </row>
    <row r="237" spans="1:22" ht="34.5" customHeight="1" x14ac:dyDescent="0.2">
      <c r="A237" s="469" t="s">
        <v>414</v>
      </c>
      <c r="B237" s="469" t="s">
        <v>524</v>
      </c>
      <c r="C237" s="469" t="s">
        <v>38</v>
      </c>
      <c r="D237" s="489">
        <v>444</v>
      </c>
      <c r="E237" s="491" t="s">
        <v>145</v>
      </c>
      <c r="F237" s="489">
        <v>250010400</v>
      </c>
      <c r="G237" s="255">
        <v>121</v>
      </c>
      <c r="H237" s="255"/>
      <c r="I237" s="255"/>
      <c r="J237" s="255"/>
      <c r="K237" s="255"/>
      <c r="L237" s="390">
        <v>72540</v>
      </c>
      <c r="M237" s="390">
        <v>72540</v>
      </c>
      <c r="N237" s="255"/>
      <c r="O237" s="255"/>
      <c r="P237" s="255"/>
      <c r="Q237" s="255"/>
      <c r="R237" s="255"/>
      <c r="S237" s="255"/>
      <c r="T237" s="255"/>
      <c r="U237" s="255"/>
      <c r="V237" s="255"/>
    </row>
    <row r="238" spans="1:22" ht="69.75" customHeight="1" x14ac:dyDescent="0.2">
      <c r="A238" s="471"/>
      <c r="B238" s="471"/>
      <c r="C238" s="471"/>
      <c r="D238" s="490"/>
      <c r="E238" s="492"/>
      <c r="F238" s="490"/>
      <c r="G238" s="255">
        <v>129</v>
      </c>
      <c r="H238" s="255"/>
      <c r="I238" s="255"/>
      <c r="J238" s="255"/>
      <c r="K238" s="255"/>
      <c r="L238" s="390">
        <v>21760</v>
      </c>
      <c r="M238" s="390">
        <v>21760</v>
      </c>
      <c r="N238" s="255"/>
      <c r="O238" s="255"/>
      <c r="P238" s="255"/>
      <c r="Q238" s="255"/>
      <c r="R238" s="255"/>
      <c r="S238" s="255"/>
      <c r="T238" s="255"/>
      <c r="U238" s="255"/>
      <c r="V238" s="255"/>
    </row>
    <row r="239" spans="1:22" ht="33" customHeight="1" x14ac:dyDescent="0.2">
      <c r="A239" s="450" t="s">
        <v>432</v>
      </c>
      <c r="B239" s="450" t="s">
        <v>540</v>
      </c>
      <c r="C239" s="450" t="s">
        <v>38</v>
      </c>
      <c r="D239" s="482">
        <v>444</v>
      </c>
      <c r="E239" s="483" t="s">
        <v>145</v>
      </c>
      <c r="F239" s="483" t="s">
        <v>541</v>
      </c>
      <c r="G239" s="255"/>
      <c r="H239" s="256">
        <v>0</v>
      </c>
      <c r="I239" s="256">
        <v>0</v>
      </c>
      <c r="J239" s="256"/>
      <c r="K239" s="256"/>
      <c r="L239" s="387">
        <f>L240+L241</f>
        <v>95776</v>
      </c>
      <c r="M239" s="387">
        <f>M240+M241</f>
        <v>95776</v>
      </c>
      <c r="N239" s="256"/>
      <c r="O239" s="256"/>
      <c r="P239" s="256"/>
      <c r="Q239" s="256"/>
      <c r="R239" s="256"/>
      <c r="S239" s="256"/>
      <c r="T239" s="256"/>
      <c r="U239" s="256"/>
      <c r="V239" s="256"/>
    </row>
    <row r="240" spans="1:22" ht="36.75" customHeight="1" x14ac:dyDescent="0.2">
      <c r="A240" s="450"/>
      <c r="B240" s="450"/>
      <c r="C240" s="450"/>
      <c r="D240" s="482"/>
      <c r="E240" s="483"/>
      <c r="F240" s="483"/>
      <c r="G240" s="255"/>
      <c r="H240" s="255"/>
      <c r="I240" s="255"/>
      <c r="J240" s="255"/>
      <c r="K240" s="255"/>
      <c r="L240" s="390">
        <f>73560</f>
        <v>73560</v>
      </c>
      <c r="M240" s="390">
        <f>73560</f>
        <v>73560</v>
      </c>
      <c r="N240" s="255"/>
      <c r="O240" s="255"/>
      <c r="P240" s="255"/>
      <c r="Q240" s="255"/>
      <c r="R240" s="255"/>
      <c r="S240" s="255"/>
      <c r="T240" s="255"/>
      <c r="U240" s="255"/>
      <c r="V240" s="255"/>
    </row>
    <row r="241" spans="1:22" ht="31.5" customHeight="1" x14ac:dyDescent="0.2">
      <c r="A241" s="450"/>
      <c r="B241" s="450"/>
      <c r="C241" s="450"/>
      <c r="D241" s="482"/>
      <c r="E241" s="483"/>
      <c r="F241" s="483"/>
      <c r="G241" s="255"/>
      <c r="H241" s="255"/>
      <c r="I241" s="255"/>
      <c r="J241" s="255"/>
      <c r="K241" s="255"/>
      <c r="L241" s="390">
        <f>22216</f>
        <v>22216</v>
      </c>
      <c r="M241" s="390">
        <f>22216</f>
        <v>22216</v>
      </c>
      <c r="N241" s="255"/>
      <c r="O241" s="255"/>
      <c r="P241" s="255"/>
      <c r="Q241" s="255"/>
      <c r="R241" s="255"/>
      <c r="S241" s="255"/>
      <c r="T241" s="255"/>
      <c r="U241" s="255"/>
      <c r="V241" s="255"/>
    </row>
    <row r="242" spans="1:22" ht="66" customHeight="1" x14ac:dyDescent="0.25">
      <c r="A242" s="413" t="s">
        <v>472</v>
      </c>
      <c r="B242" s="413"/>
      <c r="C242" s="413"/>
      <c r="D242" s="413"/>
      <c r="E242" s="5"/>
      <c r="F242" s="5"/>
      <c r="G242" s="254"/>
      <c r="H242" s="262"/>
      <c r="I242" s="262"/>
      <c r="J242" s="262"/>
      <c r="K242" s="262"/>
      <c r="L242" s="338"/>
      <c r="M242" s="339" t="s">
        <v>552</v>
      </c>
    </row>
    <row r="244" spans="1:22" s="4" customFormat="1" ht="15.75" x14ac:dyDescent="0.25">
      <c r="A244" s="400"/>
      <c r="B244" s="400"/>
      <c r="H244" s="401"/>
      <c r="I244" s="401"/>
      <c r="J244" s="401"/>
      <c r="K244" s="401"/>
      <c r="L244" s="401"/>
      <c r="M244" s="401"/>
      <c r="N244" s="401"/>
      <c r="O244" s="401"/>
      <c r="P244" s="401"/>
      <c r="Q244" s="401"/>
      <c r="R244" s="401"/>
      <c r="S244" s="401"/>
      <c r="T244" s="401"/>
      <c r="U244" s="401"/>
    </row>
  </sheetData>
  <autoFilter ref="A6:V242"/>
  <mergeCells count="159">
    <mergeCell ref="A239:A241"/>
    <mergeCell ref="B239:B241"/>
    <mergeCell ref="C239:C241"/>
    <mergeCell ref="D239:D241"/>
    <mergeCell ref="E239:E241"/>
    <mergeCell ref="F239:F241"/>
    <mergeCell ref="F235:F236"/>
    <mergeCell ref="A234:A236"/>
    <mergeCell ref="B234:B236"/>
    <mergeCell ref="C234:C236"/>
    <mergeCell ref="F237:F238"/>
    <mergeCell ref="A237:A238"/>
    <mergeCell ref="B237:B238"/>
    <mergeCell ref="C237:C238"/>
    <mergeCell ref="D237:D238"/>
    <mergeCell ref="E237:E238"/>
    <mergeCell ref="B229:B230"/>
    <mergeCell ref="A165:A166"/>
    <mergeCell ref="B175:B176"/>
    <mergeCell ref="C204:C210"/>
    <mergeCell ref="A198:A203"/>
    <mergeCell ref="B198:B203"/>
    <mergeCell ref="A227:A228"/>
    <mergeCell ref="C175:C176"/>
    <mergeCell ref="C165:C166"/>
    <mergeCell ref="A194:A196"/>
    <mergeCell ref="A215:A216"/>
    <mergeCell ref="E175:E176"/>
    <mergeCell ref="A105:B105"/>
    <mergeCell ref="B102:B104"/>
    <mergeCell ref="A94:A96"/>
    <mergeCell ref="B65:B68"/>
    <mergeCell ref="A141:A142"/>
    <mergeCell ref="A110:A111"/>
    <mergeCell ref="B110:B111"/>
    <mergeCell ref="C110:C111"/>
    <mergeCell ref="E160:E161"/>
    <mergeCell ref="D160:D161"/>
    <mergeCell ref="B135:B137"/>
    <mergeCell ref="A135:A137"/>
    <mergeCell ref="E141:E142"/>
    <mergeCell ref="D141:D142"/>
    <mergeCell ref="A138:B138"/>
    <mergeCell ref="A139:A140"/>
    <mergeCell ref="B139:B140"/>
    <mergeCell ref="C139:C140"/>
    <mergeCell ref="A145:A146"/>
    <mergeCell ref="B158:B159"/>
    <mergeCell ref="A158:A159"/>
    <mergeCell ref="A160:A161"/>
    <mergeCell ref="B160:B161"/>
    <mergeCell ref="H244:U244"/>
    <mergeCell ref="A244:B244"/>
    <mergeCell ref="C145:C146"/>
    <mergeCell ref="A157:B157"/>
    <mergeCell ref="A242:D242"/>
    <mergeCell ref="A175:A176"/>
    <mergeCell ref="A217:A218"/>
    <mergeCell ref="B217:B218"/>
    <mergeCell ref="B215:B216"/>
    <mergeCell ref="F165:F166"/>
    <mergeCell ref="F145:F146"/>
    <mergeCell ref="E165:E166"/>
    <mergeCell ref="E145:E146"/>
    <mergeCell ref="A197:B197"/>
    <mergeCell ref="A231:A233"/>
    <mergeCell ref="B231:B233"/>
    <mergeCell ref="C231:C233"/>
    <mergeCell ref="A219:A226"/>
    <mergeCell ref="B219:B226"/>
    <mergeCell ref="B213:B214"/>
    <mergeCell ref="C213:C214"/>
    <mergeCell ref="B227:B228"/>
    <mergeCell ref="A213:A214"/>
    <mergeCell ref="C227:C228"/>
    <mergeCell ref="A44:A45"/>
    <mergeCell ref="B44:B45"/>
    <mergeCell ref="A59:A61"/>
    <mergeCell ref="B59:B61"/>
    <mergeCell ref="A69:A71"/>
    <mergeCell ref="A38:B38"/>
    <mergeCell ref="A30:A31"/>
    <mergeCell ref="B30:B31"/>
    <mergeCell ref="A42:A43"/>
    <mergeCell ref="B42:B43"/>
    <mergeCell ref="A62:A64"/>
    <mergeCell ref="B62:B64"/>
    <mergeCell ref="A37:B37"/>
    <mergeCell ref="A11:A14"/>
    <mergeCell ref="B11:B14"/>
    <mergeCell ref="A35:B35"/>
    <mergeCell ref="A33:B33"/>
    <mergeCell ref="C7:C10"/>
    <mergeCell ref="H8:I9"/>
    <mergeCell ref="F8:F10"/>
    <mergeCell ref="G8:G10"/>
    <mergeCell ref="B15:B18"/>
    <mergeCell ref="C30:C31"/>
    <mergeCell ref="D8:D10"/>
    <mergeCell ref="A28:B28"/>
    <mergeCell ref="A15:A18"/>
    <mergeCell ref="A19:B19"/>
    <mergeCell ref="B7:B10"/>
    <mergeCell ref="A24:B24"/>
    <mergeCell ref="T1:V1"/>
    <mergeCell ref="T2:V2"/>
    <mergeCell ref="E8:E10"/>
    <mergeCell ref="A7:A10"/>
    <mergeCell ref="A4:V4"/>
    <mergeCell ref="H7:U7"/>
    <mergeCell ref="D7:G7"/>
    <mergeCell ref="V7:V10"/>
    <mergeCell ref="L9:M9"/>
    <mergeCell ref="T8:U9"/>
    <mergeCell ref="P9:Q9"/>
    <mergeCell ref="R9:S9"/>
    <mergeCell ref="N9:O9"/>
    <mergeCell ref="J8:S8"/>
    <mergeCell ref="C42:C43"/>
    <mergeCell ref="A34:B34"/>
    <mergeCell ref="C211:C212"/>
    <mergeCell ref="B194:B196"/>
    <mergeCell ref="D175:D176"/>
    <mergeCell ref="A174:B174"/>
    <mergeCell ref="C44:C45"/>
    <mergeCell ref="A39:B41"/>
    <mergeCell ref="B94:B96"/>
    <mergeCell ref="A50:A52"/>
    <mergeCell ref="B50:B52"/>
    <mergeCell ref="C158:C159"/>
    <mergeCell ref="D145:D146"/>
    <mergeCell ref="B145:B146"/>
    <mergeCell ref="D165:D166"/>
    <mergeCell ref="B165:B166"/>
    <mergeCell ref="B69:B71"/>
    <mergeCell ref="A65:A68"/>
    <mergeCell ref="C65:C68"/>
    <mergeCell ref="C69:C71"/>
    <mergeCell ref="A204:A210"/>
    <mergeCell ref="A132:B132"/>
    <mergeCell ref="A102:A104"/>
    <mergeCell ref="C198:C203"/>
    <mergeCell ref="C50:C52"/>
    <mergeCell ref="A53:A55"/>
    <mergeCell ref="B53:B55"/>
    <mergeCell ref="C53:C55"/>
    <mergeCell ref="B204:B210"/>
    <mergeCell ref="B211:B212"/>
    <mergeCell ref="A211:A212"/>
    <mergeCell ref="C219:C226"/>
    <mergeCell ref="C59:C61"/>
    <mergeCell ref="A126:B126"/>
    <mergeCell ref="A128:B128"/>
    <mergeCell ref="B141:B142"/>
    <mergeCell ref="A99:B99"/>
    <mergeCell ref="A124:B124"/>
    <mergeCell ref="C62:C64"/>
    <mergeCell ref="C141:C142"/>
    <mergeCell ref="A97:B97"/>
  </mergeCells>
  <pageMargins left="0.39370078740157483" right="0.19685039370078741" top="0.74803149606299213" bottom="0.35433070866141736" header="0" footer="0"/>
  <pageSetup paperSize="9" scale="55" fitToWidth="1000" fitToHeight="1000" orientation="landscape" blackAndWhite="1" r:id="rId1"/>
  <rowBreaks count="1" manualBreakCount="1">
    <brk id="146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8"/>
  <sheetViews>
    <sheetView view="pageBreakPreview" topLeftCell="C4" zoomScaleNormal="80" zoomScaleSheetLayoutView="100" workbookViewId="0">
      <selection activeCell="V12" sqref="V12:V13"/>
    </sheetView>
  </sheetViews>
  <sheetFormatPr defaultRowHeight="12.75" x14ac:dyDescent="0.2"/>
  <cols>
    <col min="1" max="1" width="17.28515625" customWidth="1"/>
    <col min="2" max="2" width="36.28515625" style="18" customWidth="1"/>
    <col min="3" max="3" width="24.140625" style="46" customWidth="1"/>
    <col min="4" max="5" width="5.85546875" customWidth="1"/>
    <col min="6" max="6" width="12.42578125" customWidth="1"/>
    <col min="7" max="7" width="5.85546875" customWidth="1"/>
    <col min="8" max="9" width="17.5703125" customWidth="1"/>
    <col min="10" max="11" width="17.5703125" style="352" customWidth="1"/>
    <col min="12" max="17" width="17.5703125" hidden="1" customWidth="1"/>
    <col min="18" max="18" width="17.5703125" customWidth="1"/>
    <col min="19" max="19" width="17.7109375" customWidth="1"/>
    <col min="20" max="20" width="13.140625" customWidth="1"/>
    <col min="21" max="21" width="15.7109375" customWidth="1"/>
    <col min="22" max="22" width="16.7109375" bestFit="1" customWidth="1"/>
    <col min="23" max="23" width="18.140625" customWidth="1"/>
  </cols>
  <sheetData>
    <row r="1" spans="1:23" ht="15.75" x14ac:dyDescent="0.25">
      <c r="R1" s="400" t="s">
        <v>26</v>
      </c>
      <c r="S1" s="400"/>
      <c r="T1" s="400"/>
    </row>
    <row r="2" spans="1:23" ht="69" customHeight="1" x14ac:dyDescent="0.25">
      <c r="R2" s="400" t="s">
        <v>32</v>
      </c>
      <c r="S2" s="400"/>
      <c r="T2" s="400"/>
    </row>
    <row r="4" spans="1:23" ht="15" customHeight="1" x14ac:dyDescent="0.25">
      <c r="A4" s="451" t="s">
        <v>262</v>
      </c>
      <c r="B4" s="451"/>
      <c r="C4" s="451"/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451"/>
      <c r="P4" s="451"/>
      <c r="Q4" s="451"/>
      <c r="R4" s="451"/>
      <c r="S4" s="451"/>
      <c r="T4" s="451"/>
    </row>
    <row r="5" spans="1:23" x14ac:dyDescent="0.2">
      <c r="H5" s="65"/>
    </row>
    <row r="6" spans="1:23" x14ac:dyDescent="0.2">
      <c r="T6" t="s">
        <v>155</v>
      </c>
    </row>
    <row r="7" spans="1:23" s="9" customFormat="1" x14ac:dyDescent="0.2">
      <c r="A7" s="450" t="s">
        <v>34</v>
      </c>
      <c r="B7" s="450" t="s">
        <v>29</v>
      </c>
      <c r="C7" s="504" t="s">
        <v>28</v>
      </c>
      <c r="D7" s="450" t="s">
        <v>16</v>
      </c>
      <c r="E7" s="450"/>
      <c r="F7" s="450"/>
      <c r="G7" s="450"/>
      <c r="H7" s="452" t="s">
        <v>21</v>
      </c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0" t="s">
        <v>27</v>
      </c>
    </row>
    <row r="8" spans="1:23" s="9" customFormat="1" x14ac:dyDescent="0.2">
      <c r="A8" s="450"/>
      <c r="B8" s="450"/>
      <c r="C8" s="504"/>
      <c r="D8" s="450" t="s">
        <v>17</v>
      </c>
      <c r="E8" s="450" t="s">
        <v>22</v>
      </c>
      <c r="F8" s="450" t="s">
        <v>18</v>
      </c>
      <c r="G8" s="450" t="s">
        <v>19</v>
      </c>
      <c r="H8" s="450"/>
      <c r="I8" s="450"/>
      <c r="J8" s="454" t="s">
        <v>448</v>
      </c>
      <c r="K8" s="455"/>
      <c r="L8" s="455"/>
      <c r="M8" s="455"/>
      <c r="N8" s="455"/>
      <c r="O8" s="455"/>
      <c r="P8" s="455"/>
      <c r="Q8" s="456"/>
      <c r="R8" s="450" t="s">
        <v>1</v>
      </c>
      <c r="S8" s="450"/>
      <c r="T8" s="450"/>
    </row>
    <row r="9" spans="1:23" s="9" customFormat="1" x14ac:dyDescent="0.2">
      <c r="A9" s="450"/>
      <c r="B9" s="450"/>
      <c r="C9" s="504"/>
      <c r="D9" s="450"/>
      <c r="E9" s="450"/>
      <c r="F9" s="450"/>
      <c r="G9" s="450"/>
      <c r="H9" s="450" t="s">
        <v>447</v>
      </c>
      <c r="I9" s="450"/>
      <c r="J9" s="505" t="s">
        <v>548</v>
      </c>
      <c r="K9" s="505"/>
      <c r="L9" s="10"/>
      <c r="M9" s="10"/>
      <c r="N9" s="10"/>
      <c r="O9" s="10"/>
      <c r="P9" s="10"/>
      <c r="Q9" s="10"/>
      <c r="R9" s="450"/>
      <c r="S9" s="450"/>
      <c r="T9" s="450"/>
    </row>
    <row r="10" spans="1:23" s="9" customFormat="1" ht="99.75" customHeight="1" x14ac:dyDescent="0.2">
      <c r="A10" s="450"/>
      <c r="B10" s="450"/>
      <c r="C10" s="504"/>
      <c r="D10" s="450"/>
      <c r="E10" s="450"/>
      <c r="F10" s="450"/>
      <c r="G10" s="450"/>
      <c r="H10" s="10" t="s">
        <v>2</v>
      </c>
      <c r="I10" s="10" t="s">
        <v>3</v>
      </c>
      <c r="J10" s="353" t="s">
        <v>2</v>
      </c>
      <c r="K10" s="353" t="s">
        <v>3</v>
      </c>
      <c r="L10" s="10" t="s">
        <v>2</v>
      </c>
      <c r="M10" s="10" t="s">
        <v>3</v>
      </c>
      <c r="N10" s="10" t="s">
        <v>2</v>
      </c>
      <c r="O10" s="10" t="s">
        <v>3</v>
      </c>
      <c r="P10" s="10" t="s">
        <v>2</v>
      </c>
      <c r="Q10" s="10" t="s">
        <v>3</v>
      </c>
      <c r="R10" s="10" t="s">
        <v>5</v>
      </c>
      <c r="S10" s="10" t="s">
        <v>6</v>
      </c>
      <c r="T10" s="450"/>
    </row>
    <row r="11" spans="1:23" s="26" customFormat="1" ht="12.75" customHeight="1" x14ac:dyDescent="0.2">
      <c r="A11" s="457" t="s">
        <v>14</v>
      </c>
      <c r="B11" s="457" t="s">
        <v>265</v>
      </c>
      <c r="C11" s="32" t="s">
        <v>156</v>
      </c>
      <c r="D11" s="23"/>
      <c r="E11" s="23"/>
      <c r="F11" s="23"/>
      <c r="G11" s="23"/>
      <c r="H11" s="25">
        <f>H14+H15+H16+H13</f>
        <v>558758437.03999996</v>
      </c>
      <c r="I11" s="25">
        <f>I14+I15+I16+I13</f>
        <v>539773783.57899988</v>
      </c>
      <c r="J11" s="354">
        <f>J14+J15+J16+J13</f>
        <v>565531062.46000004</v>
      </c>
      <c r="K11" s="354">
        <f t="shared" ref="K11:Q11" si="0">K14+K15+K16+K13</f>
        <v>536016480.50000006</v>
      </c>
      <c r="L11" s="25">
        <f t="shared" si="0"/>
        <v>0</v>
      </c>
      <c r="M11" s="25">
        <f t="shared" si="0"/>
        <v>0</v>
      </c>
      <c r="N11" s="25">
        <f t="shared" si="0"/>
        <v>0</v>
      </c>
      <c r="O11" s="25">
        <f t="shared" si="0"/>
        <v>0</v>
      </c>
      <c r="P11" s="25">
        <f t="shared" si="0"/>
        <v>0</v>
      </c>
      <c r="Q11" s="25">
        <f t="shared" si="0"/>
        <v>0</v>
      </c>
      <c r="R11" s="25">
        <f>R14+R15+R16+R13</f>
        <v>555914492.36000001</v>
      </c>
      <c r="S11" s="25">
        <f>S14+S15+S16+S13</f>
        <v>550700553.36000001</v>
      </c>
      <c r="T11" s="66"/>
      <c r="U11" s="245"/>
      <c r="V11" s="216"/>
      <c r="W11" s="216">
        <f>K11-'9 средства по кодам'!M11</f>
        <v>0</v>
      </c>
    </row>
    <row r="12" spans="1:23" s="26" customFormat="1" x14ac:dyDescent="0.2">
      <c r="A12" s="457"/>
      <c r="B12" s="457"/>
      <c r="C12" s="32" t="s">
        <v>157</v>
      </c>
      <c r="D12" s="23"/>
      <c r="E12" s="23"/>
      <c r="F12" s="23"/>
      <c r="G12" s="23"/>
      <c r="H12" s="25"/>
      <c r="I12" s="25"/>
      <c r="J12" s="354"/>
      <c r="K12" s="354"/>
      <c r="L12" s="25"/>
      <c r="M12" s="25"/>
      <c r="N12" s="25"/>
      <c r="O12" s="25"/>
      <c r="P12" s="25"/>
      <c r="Q12" s="25"/>
      <c r="R12" s="25"/>
      <c r="S12" s="25"/>
      <c r="T12" s="24"/>
      <c r="U12" s="245"/>
    </row>
    <row r="13" spans="1:23" s="26" customFormat="1" x14ac:dyDescent="0.2">
      <c r="A13" s="457"/>
      <c r="B13" s="457"/>
      <c r="C13" s="32" t="s">
        <v>8</v>
      </c>
      <c r="D13" s="23"/>
      <c r="E13" s="23"/>
      <c r="F13" s="23"/>
      <c r="G13" s="23"/>
      <c r="H13" s="25">
        <f t="shared" ref="H13:S13" si="1">H171+H254</f>
        <v>0</v>
      </c>
      <c r="I13" s="25">
        <f t="shared" si="1"/>
        <v>0</v>
      </c>
      <c r="J13" s="354">
        <f t="shared" si="1"/>
        <v>0</v>
      </c>
      <c r="K13" s="354">
        <f t="shared" si="1"/>
        <v>0</v>
      </c>
      <c r="L13" s="25">
        <f t="shared" si="1"/>
        <v>0</v>
      </c>
      <c r="M13" s="25">
        <f t="shared" si="1"/>
        <v>0</v>
      </c>
      <c r="N13" s="25">
        <f t="shared" si="1"/>
        <v>0</v>
      </c>
      <c r="O13" s="25">
        <f t="shared" si="1"/>
        <v>0</v>
      </c>
      <c r="P13" s="25">
        <f t="shared" si="1"/>
        <v>0</v>
      </c>
      <c r="Q13" s="25">
        <f t="shared" si="1"/>
        <v>0</v>
      </c>
      <c r="R13" s="25">
        <f t="shared" si="1"/>
        <v>0</v>
      </c>
      <c r="S13" s="25">
        <f t="shared" si="1"/>
        <v>0</v>
      </c>
      <c r="T13" s="24"/>
      <c r="U13" s="245"/>
    </row>
    <row r="14" spans="1:23" s="26" customFormat="1" x14ac:dyDescent="0.2">
      <c r="A14" s="457"/>
      <c r="B14" s="457"/>
      <c r="C14" s="32" t="s">
        <v>35</v>
      </c>
      <c r="D14" s="23"/>
      <c r="E14" s="23"/>
      <c r="F14" s="23"/>
      <c r="G14" s="23"/>
      <c r="H14" s="25">
        <f t="shared" ref="H14:S14" si="2">H21+H115+H127+H172+H255</f>
        <v>226250332</v>
      </c>
      <c r="I14" s="25">
        <f t="shared" si="2"/>
        <v>220864599.60999998</v>
      </c>
      <c r="J14" s="354">
        <f t="shared" si="2"/>
        <v>251558152.00000003</v>
      </c>
      <c r="K14" s="354">
        <f t="shared" si="2"/>
        <v>236231004.02000004</v>
      </c>
      <c r="L14" s="25">
        <f t="shared" si="2"/>
        <v>0</v>
      </c>
      <c r="M14" s="25">
        <f t="shared" si="2"/>
        <v>0</v>
      </c>
      <c r="N14" s="25">
        <f t="shared" si="2"/>
        <v>0</v>
      </c>
      <c r="O14" s="25">
        <f t="shared" si="2"/>
        <v>0</v>
      </c>
      <c r="P14" s="25">
        <f t="shared" si="2"/>
        <v>0</v>
      </c>
      <c r="Q14" s="25">
        <f t="shared" si="2"/>
        <v>0</v>
      </c>
      <c r="R14" s="25">
        <f t="shared" si="2"/>
        <v>212378800</v>
      </c>
      <c r="S14" s="25">
        <f t="shared" si="2"/>
        <v>212378800</v>
      </c>
      <c r="T14" s="24"/>
      <c r="U14" s="245"/>
      <c r="V14" s="216"/>
    </row>
    <row r="15" spans="1:23" s="26" customFormat="1" x14ac:dyDescent="0.2">
      <c r="A15" s="457"/>
      <c r="B15" s="457"/>
      <c r="C15" s="32" t="s">
        <v>33</v>
      </c>
      <c r="D15" s="23"/>
      <c r="E15" s="23"/>
      <c r="F15" s="23"/>
      <c r="G15" s="23"/>
      <c r="H15" s="25">
        <f t="shared" ref="H15:S15" si="3">H22+H116+H128+H173+H256</f>
        <v>324210552.04000002</v>
      </c>
      <c r="I15" s="25">
        <f t="shared" si="3"/>
        <v>313191242.42899996</v>
      </c>
      <c r="J15" s="354">
        <f t="shared" si="3"/>
        <v>305370333.45999998</v>
      </c>
      <c r="K15" s="354">
        <f t="shared" si="3"/>
        <v>293426717.30000001</v>
      </c>
      <c r="L15" s="25">
        <f t="shared" si="3"/>
        <v>0</v>
      </c>
      <c r="M15" s="25">
        <f t="shared" si="3"/>
        <v>0</v>
      </c>
      <c r="N15" s="25">
        <f t="shared" si="3"/>
        <v>0</v>
      </c>
      <c r="O15" s="25">
        <f t="shared" si="3"/>
        <v>0</v>
      </c>
      <c r="P15" s="25">
        <f t="shared" si="3"/>
        <v>0</v>
      </c>
      <c r="Q15" s="25">
        <f t="shared" si="3"/>
        <v>0</v>
      </c>
      <c r="R15" s="25">
        <f t="shared" si="3"/>
        <v>335238139.36000001</v>
      </c>
      <c r="S15" s="25">
        <f t="shared" si="3"/>
        <v>330024200.36000001</v>
      </c>
      <c r="T15" s="24"/>
      <c r="U15" s="245"/>
      <c r="V15" s="216"/>
    </row>
    <row r="16" spans="1:23" s="26" customFormat="1" x14ac:dyDescent="0.2">
      <c r="A16" s="457"/>
      <c r="B16" s="457"/>
      <c r="C16" s="32" t="s">
        <v>158</v>
      </c>
      <c r="D16" s="22"/>
      <c r="E16" s="23"/>
      <c r="F16" s="23"/>
      <c r="G16" s="23"/>
      <c r="H16" s="25">
        <f t="shared" ref="H16:S16" si="4">H23+H117+H129+H174+H257</f>
        <v>8297553</v>
      </c>
      <c r="I16" s="25">
        <f t="shared" si="4"/>
        <v>5717941.54</v>
      </c>
      <c r="J16" s="354">
        <f t="shared" si="4"/>
        <v>8602577</v>
      </c>
      <c r="K16" s="354">
        <f t="shared" si="4"/>
        <v>6358759.1799999997</v>
      </c>
      <c r="L16" s="25">
        <f t="shared" si="4"/>
        <v>0</v>
      </c>
      <c r="M16" s="25">
        <f t="shared" si="4"/>
        <v>0</v>
      </c>
      <c r="N16" s="25">
        <f t="shared" si="4"/>
        <v>0</v>
      </c>
      <c r="O16" s="25">
        <f t="shared" si="4"/>
        <v>0</v>
      </c>
      <c r="P16" s="25">
        <f t="shared" si="4"/>
        <v>0</v>
      </c>
      <c r="Q16" s="25">
        <f t="shared" si="4"/>
        <v>0</v>
      </c>
      <c r="R16" s="25">
        <f t="shared" si="4"/>
        <v>8297553</v>
      </c>
      <c r="S16" s="25">
        <f t="shared" si="4"/>
        <v>8297553</v>
      </c>
      <c r="T16" s="24"/>
      <c r="U16" s="245"/>
      <c r="V16" s="216"/>
    </row>
    <row r="17" spans="1:22" s="26" customFormat="1" x14ac:dyDescent="0.2">
      <c r="A17" s="457"/>
      <c r="B17" s="457"/>
      <c r="C17" s="32" t="s">
        <v>15</v>
      </c>
      <c r="D17" s="22"/>
      <c r="E17" s="23"/>
      <c r="F17" s="23"/>
      <c r="G17" s="23"/>
      <c r="H17" s="25"/>
      <c r="I17" s="25"/>
      <c r="J17" s="354"/>
      <c r="K17" s="354"/>
      <c r="L17" s="25"/>
      <c r="M17" s="25"/>
      <c r="N17" s="25"/>
      <c r="O17" s="25"/>
      <c r="P17" s="25"/>
      <c r="Q17" s="25"/>
      <c r="R17" s="25"/>
      <c r="S17" s="25"/>
      <c r="T17" s="24"/>
    </row>
    <row r="18" spans="1:22" s="62" customFormat="1" ht="12.75" customHeight="1" x14ac:dyDescent="0.2">
      <c r="A18" s="445" t="s">
        <v>25</v>
      </c>
      <c r="B18" s="445" t="s">
        <v>36</v>
      </c>
      <c r="C18" s="87" t="s">
        <v>156</v>
      </c>
      <c r="D18" s="60"/>
      <c r="E18" s="61"/>
      <c r="F18" s="61"/>
      <c r="G18" s="61"/>
      <c r="H18" s="57">
        <f t="shared" ref="H18:S18" si="5">H19+H20+H21+H22+H23+H24</f>
        <v>46753979.579999998</v>
      </c>
      <c r="I18" s="57">
        <f t="shared" si="5"/>
        <v>46597002.119999997</v>
      </c>
      <c r="J18" s="57">
        <f>J19+J20+J21+J22+J23+J24</f>
        <v>35330287.769999996</v>
      </c>
      <c r="K18" s="57">
        <f t="shared" si="5"/>
        <v>35244387.549999997</v>
      </c>
      <c r="L18" s="57">
        <f t="shared" si="5"/>
        <v>0</v>
      </c>
      <c r="M18" s="57">
        <f t="shared" si="5"/>
        <v>0</v>
      </c>
      <c r="N18" s="57">
        <f t="shared" si="5"/>
        <v>0</v>
      </c>
      <c r="O18" s="57">
        <f t="shared" si="5"/>
        <v>0</v>
      </c>
      <c r="P18" s="57">
        <f t="shared" si="5"/>
        <v>0</v>
      </c>
      <c r="Q18" s="57">
        <f t="shared" si="5"/>
        <v>0</v>
      </c>
      <c r="R18" s="57">
        <f t="shared" si="5"/>
        <v>33511603</v>
      </c>
      <c r="S18" s="57">
        <f t="shared" si="5"/>
        <v>28297664</v>
      </c>
      <c r="T18" s="58"/>
      <c r="V18" s="240"/>
    </row>
    <row r="19" spans="1:22" s="62" customFormat="1" x14ac:dyDescent="0.2">
      <c r="A19" s="445"/>
      <c r="B19" s="445"/>
      <c r="C19" s="87" t="s">
        <v>157</v>
      </c>
      <c r="D19" s="60"/>
      <c r="E19" s="61"/>
      <c r="F19" s="61"/>
      <c r="G19" s="61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8"/>
    </row>
    <row r="20" spans="1:22" s="62" customFormat="1" x14ac:dyDescent="0.2">
      <c r="A20" s="445"/>
      <c r="B20" s="445"/>
      <c r="C20" s="87" t="s">
        <v>8</v>
      </c>
      <c r="D20" s="60"/>
      <c r="E20" s="61"/>
      <c r="F20" s="61"/>
      <c r="G20" s="61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8"/>
    </row>
    <row r="21" spans="1:22" s="62" customFormat="1" x14ac:dyDescent="0.2">
      <c r="A21" s="445"/>
      <c r="B21" s="445"/>
      <c r="C21" s="87" t="s">
        <v>35</v>
      </c>
      <c r="D21" s="60"/>
      <c r="E21" s="61"/>
      <c r="F21" s="61"/>
      <c r="G21" s="61"/>
      <c r="H21" s="80">
        <f>H48+H41+H44</f>
        <v>3088773</v>
      </c>
      <c r="I21" s="80">
        <f t="shared" ref="I21:S21" si="6">I48+I41+I44</f>
        <v>3088202.7</v>
      </c>
      <c r="J21" s="80">
        <f t="shared" si="6"/>
        <v>0</v>
      </c>
      <c r="K21" s="80">
        <f t="shared" si="6"/>
        <v>0</v>
      </c>
      <c r="L21" s="80">
        <f t="shared" si="6"/>
        <v>0</v>
      </c>
      <c r="M21" s="80">
        <f t="shared" si="6"/>
        <v>0</v>
      </c>
      <c r="N21" s="80">
        <f t="shared" si="6"/>
        <v>0</v>
      </c>
      <c r="O21" s="80">
        <f t="shared" si="6"/>
        <v>0</v>
      </c>
      <c r="P21" s="80">
        <f t="shared" si="6"/>
        <v>0</v>
      </c>
      <c r="Q21" s="80">
        <f t="shared" si="6"/>
        <v>0</v>
      </c>
      <c r="R21" s="80">
        <f t="shared" si="6"/>
        <v>0</v>
      </c>
      <c r="S21" s="80">
        <f t="shared" si="6"/>
        <v>0</v>
      </c>
      <c r="T21" s="58"/>
    </row>
    <row r="22" spans="1:22" s="62" customFormat="1" x14ac:dyDescent="0.2">
      <c r="A22" s="445"/>
      <c r="B22" s="445"/>
      <c r="C22" s="87" t="s">
        <v>33</v>
      </c>
      <c r="D22" s="60"/>
      <c r="E22" s="61"/>
      <c r="F22" s="61"/>
      <c r="G22" s="61"/>
      <c r="H22" s="57">
        <f>H25+H30+H35+H49+H42+H45</f>
        <v>43665206.579999998</v>
      </c>
      <c r="I22" s="57">
        <f t="shared" ref="I22:S22" si="7">I25+I30+I35+I49+I42+I45</f>
        <v>43508799.419999994</v>
      </c>
      <c r="J22" s="57">
        <f>J25+J30+J35+J49+J42+J45</f>
        <v>35330287.769999996</v>
      </c>
      <c r="K22" s="57">
        <f t="shared" si="7"/>
        <v>35244387.549999997</v>
      </c>
      <c r="L22" s="57">
        <f t="shared" si="7"/>
        <v>0</v>
      </c>
      <c r="M22" s="57">
        <f t="shared" si="7"/>
        <v>0</v>
      </c>
      <c r="N22" s="57">
        <f t="shared" si="7"/>
        <v>0</v>
      </c>
      <c r="O22" s="57">
        <f t="shared" si="7"/>
        <v>0</v>
      </c>
      <c r="P22" s="57">
        <f t="shared" si="7"/>
        <v>0</v>
      </c>
      <c r="Q22" s="57">
        <f t="shared" si="7"/>
        <v>0</v>
      </c>
      <c r="R22" s="57">
        <f t="shared" si="7"/>
        <v>33511603</v>
      </c>
      <c r="S22" s="57">
        <f t="shared" si="7"/>
        <v>28297664</v>
      </c>
      <c r="T22" s="58"/>
    </row>
    <row r="23" spans="1:22" s="62" customFormat="1" x14ac:dyDescent="0.2">
      <c r="A23" s="445"/>
      <c r="B23" s="445"/>
      <c r="C23" s="87" t="s">
        <v>158</v>
      </c>
      <c r="D23" s="63"/>
      <c r="E23" s="64"/>
      <c r="F23" s="64"/>
      <c r="G23" s="64"/>
      <c r="T23" s="58"/>
    </row>
    <row r="24" spans="1:22" s="62" customFormat="1" x14ac:dyDescent="0.2">
      <c r="A24" s="445"/>
      <c r="B24" s="445"/>
      <c r="C24" s="87" t="s">
        <v>15</v>
      </c>
      <c r="D24" s="63"/>
      <c r="E24" s="64"/>
      <c r="F24" s="64"/>
      <c r="G24" s="64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8"/>
    </row>
    <row r="25" spans="1:22" s="26" customFormat="1" ht="12.75" customHeight="1" x14ac:dyDescent="0.2">
      <c r="A25" s="506" t="s">
        <v>43</v>
      </c>
      <c r="B25" s="507"/>
      <c r="C25" s="358" t="s">
        <v>33</v>
      </c>
      <c r="D25" s="359"/>
      <c r="E25" s="360"/>
      <c r="F25" s="360"/>
      <c r="G25" s="360"/>
      <c r="H25" s="361">
        <f t="shared" ref="H25:S25" si="8">H26+H27+H28+H29</f>
        <v>0</v>
      </c>
      <c r="I25" s="361">
        <f t="shared" si="8"/>
        <v>0</v>
      </c>
      <c r="J25" s="361">
        <f t="shared" si="8"/>
        <v>444830.69</v>
      </c>
      <c r="K25" s="361">
        <f t="shared" si="8"/>
        <v>433310.69</v>
      </c>
      <c r="L25" s="361">
        <f t="shared" si="8"/>
        <v>0</v>
      </c>
      <c r="M25" s="361">
        <f t="shared" si="8"/>
        <v>0</v>
      </c>
      <c r="N25" s="361">
        <f t="shared" si="8"/>
        <v>0</v>
      </c>
      <c r="O25" s="361">
        <f t="shared" si="8"/>
        <v>0</v>
      </c>
      <c r="P25" s="361">
        <f t="shared" si="8"/>
        <v>0</v>
      </c>
      <c r="Q25" s="361">
        <f t="shared" si="8"/>
        <v>0</v>
      </c>
      <c r="R25" s="361">
        <f t="shared" si="8"/>
        <v>561800</v>
      </c>
      <c r="S25" s="361">
        <f t="shared" si="8"/>
        <v>355000</v>
      </c>
      <c r="T25" s="362"/>
    </row>
    <row r="26" spans="1:22" s="9" customFormat="1" ht="37.5" customHeight="1" x14ac:dyDescent="0.2">
      <c r="A26" s="172" t="s">
        <v>261</v>
      </c>
      <c r="B26" s="196" t="s">
        <v>44</v>
      </c>
      <c r="C26" s="172" t="s">
        <v>33</v>
      </c>
      <c r="D26" s="82" t="s">
        <v>45</v>
      </c>
      <c r="E26" s="83" t="s">
        <v>40</v>
      </c>
      <c r="F26" s="81" t="s">
        <v>266</v>
      </c>
      <c r="G26" s="83" t="s">
        <v>47</v>
      </c>
      <c r="H26" s="15"/>
      <c r="I26" s="15"/>
      <c r="J26" s="355">
        <f>'9 средства по кодам'!L20</f>
        <v>155000</v>
      </c>
      <c r="K26" s="355">
        <f>'9 средства по кодам'!M20</f>
        <v>155000</v>
      </c>
      <c r="L26" s="15">
        <f>'9 средства по кодам'!N20</f>
        <v>0</v>
      </c>
      <c r="M26" s="15">
        <f>'9 средства по кодам'!O20</f>
        <v>0</v>
      </c>
      <c r="N26" s="15">
        <f>'9 средства по кодам'!P20</f>
        <v>0</v>
      </c>
      <c r="O26" s="15">
        <f>'9 средства по кодам'!Q20</f>
        <v>0</v>
      </c>
      <c r="P26" s="15">
        <f>'9 средства по кодам'!R20</f>
        <v>0</v>
      </c>
      <c r="Q26" s="15">
        <f>'9 средства по кодам'!S20</f>
        <v>0</v>
      </c>
      <c r="R26" s="15">
        <f>'9 средства по кодам'!T20</f>
        <v>155000</v>
      </c>
      <c r="S26" s="15">
        <f>'9 средства по кодам'!U20</f>
        <v>155000</v>
      </c>
      <c r="T26" s="11"/>
    </row>
    <row r="27" spans="1:22" s="93" customFormat="1" ht="25.5" x14ac:dyDescent="0.2">
      <c r="A27" s="95" t="s">
        <v>66</v>
      </c>
      <c r="B27" s="143" t="s">
        <v>46</v>
      </c>
      <c r="C27" s="144" t="s">
        <v>33</v>
      </c>
      <c r="D27" s="145" t="s">
        <v>45</v>
      </c>
      <c r="E27" s="146" t="s">
        <v>40</v>
      </c>
      <c r="F27" s="90" t="s">
        <v>366</v>
      </c>
      <c r="G27" s="146" t="s">
        <v>47</v>
      </c>
      <c r="H27" s="67"/>
      <c r="I27" s="67"/>
      <c r="J27" s="355">
        <f>'9 средства по кодам'!L21</f>
        <v>0</v>
      </c>
      <c r="K27" s="355">
        <f>'9 средства по кодам'!M21</f>
        <v>0</v>
      </c>
      <c r="L27" s="15">
        <f>'9 средства по кодам'!N21</f>
        <v>0</v>
      </c>
      <c r="M27" s="15">
        <f>'9 средства по кодам'!O21</f>
        <v>0</v>
      </c>
      <c r="N27" s="15">
        <f>'9 средства по кодам'!P21</f>
        <v>0</v>
      </c>
      <c r="O27" s="15">
        <f>'9 средства по кодам'!Q21</f>
        <v>0</v>
      </c>
      <c r="P27" s="15">
        <f>'9 средства по кодам'!R21</f>
        <v>0</v>
      </c>
      <c r="Q27" s="15">
        <f>'9 средства по кодам'!S21</f>
        <v>0</v>
      </c>
      <c r="R27" s="15">
        <f>'9 средства по кодам'!T21</f>
        <v>72000</v>
      </c>
      <c r="S27" s="15">
        <f>'9 средства по кодам'!U21</f>
        <v>0</v>
      </c>
      <c r="T27" s="86"/>
    </row>
    <row r="28" spans="1:22" s="9" customFormat="1" ht="25.5" customHeight="1" x14ac:dyDescent="0.2">
      <c r="A28" s="7" t="s">
        <v>65</v>
      </c>
      <c r="B28" s="20" t="s">
        <v>49</v>
      </c>
      <c r="C28" s="35" t="s">
        <v>33</v>
      </c>
      <c r="D28" s="16" t="s">
        <v>45</v>
      </c>
      <c r="E28" s="17" t="s">
        <v>40</v>
      </c>
      <c r="F28" s="177" t="s">
        <v>364</v>
      </c>
      <c r="G28" s="17" t="s">
        <v>47</v>
      </c>
      <c r="H28" s="15"/>
      <c r="I28" s="15"/>
      <c r="J28" s="355">
        <v>160185.26999999999</v>
      </c>
      <c r="K28" s="355">
        <v>148665.26999999999</v>
      </c>
      <c r="L28" s="15">
        <f>'9 средства по кодам'!N22</f>
        <v>0</v>
      </c>
      <c r="M28" s="15">
        <f>'9 средства по кодам'!O22</f>
        <v>0</v>
      </c>
      <c r="N28" s="15">
        <f>'9 средства по кодам'!P22</f>
        <v>0</v>
      </c>
      <c r="O28" s="15">
        <f>'9 средства по кодам'!Q22</f>
        <v>0</v>
      </c>
      <c r="P28" s="15">
        <f>'9 средства по кодам'!R22</f>
        <v>0</v>
      </c>
      <c r="Q28" s="15">
        <f>'9 средства по кодам'!S22</f>
        <v>0</v>
      </c>
      <c r="R28" s="15">
        <f>'9 средства по кодам'!T22</f>
        <v>134800</v>
      </c>
      <c r="S28" s="15">
        <f>'9 средства по кодам'!U22</f>
        <v>100000</v>
      </c>
      <c r="T28" s="11"/>
    </row>
    <row r="29" spans="1:22" s="9" customFormat="1" ht="38.25" customHeight="1" x14ac:dyDescent="0.2">
      <c r="A29" s="30" t="s">
        <v>365</v>
      </c>
      <c r="B29" s="196" t="s">
        <v>50</v>
      </c>
      <c r="C29" s="68" t="s">
        <v>33</v>
      </c>
      <c r="D29" s="16" t="s">
        <v>45</v>
      </c>
      <c r="E29" s="17" t="s">
        <v>40</v>
      </c>
      <c r="F29" s="17" t="s">
        <v>227</v>
      </c>
      <c r="G29" s="17" t="s">
        <v>47</v>
      </c>
      <c r="H29" s="15"/>
      <c r="I29" s="15"/>
      <c r="J29" s="355">
        <f>'9 средства по кодам'!L23</f>
        <v>129645.42</v>
      </c>
      <c r="K29" s="355">
        <f>'9 средства по кодам'!M23</f>
        <v>129645.42</v>
      </c>
      <c r="L29" s="15">
        <f>'9 средства по кодам'!N23</f>
        <v>0</v>
      </c>
      <c r="M29" s="15">
        <f>'9 средства по кодам'!O23</f>
        <v>0</v>
      </c>
      <c r="N29" s="15">
        <f>'9 средства по кодам'!P23</f>
        <v>0</v>
      </c>
      <c r="O29" s="15">
        <f>'9 средства по кодам'!Q23</f>
        <v>0</v>
      </c>
      <c r="P29" s="15">
        <f>'9 средства по кодам'!R23</f>
        <v>0</v>
      </c>
      <c r="Q29" s="15">
        <f>'9 средства по кодам'!S23</f>
        <v>0</v>
      </c>
      <c r="R29" s="15">
        <f>'9 средства по кодам'!T23</f>
        <v>200000</v>
      </c>
      <c r="S29" s="15">
        <f>'9 средства по кодам'!U23</f>
        <v>100000</v>
      </c>
      <c r="T29" s="11"/>
    </row>
    <row r="30" spans="1:22" s="26" customFormat="1" ht="12.75" customHeight="1" x14ac:dyDescent="0.2">
      <c r="A30" s="510" t="s">
        <v>48</v>
      </c>
      <c r="B30" s="511"/>
      <c r="C30" s="358" t="s">
        <v>33</v>
      </c>
      <c r="D30" s="359" t="s">
        <v>45</v>
      </c>
      <c r="E30" s="360"/>
      <c r="F30" s="360"/>
      <c r="G30" s="360"/>
      <c r="H30" s="361">
        <f>H31+H33</f>
        <v>1049999</v>
      </c>
      <c r="I30" s="361">
        <f>I31+I33</f>
        <v>1049999</v>
      </c>
      <c r="J30" s="361">
        <f>J31+J33+J34</f>
        <v>0</v>
      </c>
      <c r="K30" s="361">
        <f t="shared" ref="K30:S30" si="9">K31+K33+K34</f>
        <v>0</v>
      </c>
      <c r="L30" s="361">
        <f t="shared" si="9"/>
        <v>0</v>
      </c>
      <c r="M30" s="361">
        <f t="shared" si="9"/>
        <v>0</v>
      </c>
      <c r="N30" s="361">
        <f t="shared" si="9"/>
        <v>0</v>
      </c>
      <c r="O30" s="361">
        <f t="shared" si="9"/>
        <v>0</v>
      </c>
      <c r="P30" s="361">
        <f t="shared" si="9"/>
        <v>0</v>
      </c>
      <c r="Q30" s="361">
        <f t="shared" si="9"/>
        <v>0</v>
      </c>
      <c r="R30" s="361">
        <f t="shared" si="9"/>
        <v>940000</v>
      </c>
      <c r="S30" s="361">
        <f t="shared" si="9"/>
        <v>0</v>
      </c>
      <c r="T30" s="362"/>
    </row>
    <row r="31" spans="1:22" s="9" customFormat="1" ht="41.25" customHeight="1" x14ac:dyDescent="0.2">
      <c r="A31" s="421" t="s">
        <v>64</v>
      </c>
      <c r="B31" s="464" t="s">
        <v>51</v>
      </c>
      <c r="C31" s="421" t="s">
        <v>33</v>
      </c>
      <c r="D31" s="16" t="s">
        <v>45</v>
      </c>
      <c r="E31" s="17" t="s">
        <v>40</v>
      </c>
      <c r="F31" s="17" t="s">
        <v>53</v>
      </c>
      <c r="G31" s="17" t="s">
        <v>47</v>
      </c>
      <c r="H31" s="15"/>
      <c r="I31" s="15"/>
      <c r="J31" s="355"/>
      <c r="K31" s="355"/>
      <c r="L31" s="15"/>
      <c r="M31" s="15"/>
      <c r="N31" s="15"/>
      <c r="O31" s="15"/>
      <c r="P31" s="15"/>
      <c r="Q31" s="15"/>
      <c r="R31" s="15"/>
      <c r="S31" s="15"/>
      <c r="T31" s="11"/>
    </row>
    <row r="32" spans="1:22" s="9" customFormat="1" ht="12.75" hidden="1" customHeight="1" x14ac:dyDescent="0.2">
      <c r="A32" s="423"/>
      <c r="B32" s="465"/>
      <c r="C32" s="423"/>
      <c r="D32" s="16" t="s">
        <v>45</v>
      </c>
      <c r="E32" s="17" t="s">
        <v>40</v>
      </c>
      <c r="F32" s="17" t="s">
        <v>228</v>
      </c>
      <c r="G32" s="17" t="s">
        <v>47</v>
      </c>
      <c r="H32" s="15"/>
      <c r="I32" s="15"/>
      <c r="J32" s="355"/>
      <c r="K32" s="355"/>
      <c r="L32" s="15"/>
      <c r="M32" s="15"/>
      <c r="N32" s="15"/>
      <c r="O32" s="15"/>
      <c r="P32" s="15"/>
      <c r="Q32" s="15"/>
      <c r="R32" s="15"/>
      <c r="S32" s="15"/>
      <c r="T32" s="11"/>
    </row>
    <row r="33" spans="1:20" s="9" customFormat="1" ht="44.25" customHeight="1" x14ac:dyDescent="0.2">
      <c r="A33" s="28" t="s">
        <v>63</v>
      </c>
      <c r="B33" s="20" t="s">
        <v>301</v>
      </c>
      <c r="C33" s="35" t="s">
        <v>33</v>
      </c>
      <c r="D33" s="16" t="s">
        <v>45</v>
      </c>
      <c r="E33" s="17" t="s">
        <v>40</v>
      </c>
      <c r="F33" s="17" t="s">
        <v>302</v>
      </c>
      <c r="G33" s="17" t="s">
        <v>47</v>
      </c>
      <c r="H33" s="15">
        <f>'9 средства по кодам'!H26</f>
        <v>1049999</v>
      </c>
      <c r="I33" s="15">
        <f>'9 средства по кодам'!I26</f>
        <v>1049999</v>
      </c>
      <c r="J33" s="355">
        <f>'9 средства по кодам'!L26</f>
        <v>0</v>
      </c>
      <c r="K33" s="355">
        <f>'9 средства по кодам'!M26</f>
        <v>0</v>
      </c>
      <c r="L33" s="15">
        <f>'9 средства по кодам'!N26</f>
        <v>0</v>
      </c>
      <c r="M33" s="15">
        <f>'9 средства по кодам'!O26</f>
        <v>0</v>
      </c>
      <c r="N33" s="15">
        <f>'9 средства по кодам'!P26</f>
        <v>0</v>
      </c>
      <c r="O33" s="15">
        <f>'9 средства по кодам'!Q26</f>
        <v>0</v>
      </c>
      <c r="P33" s="15">
        <f>'9 средства по кодам'!R26</f>
        <v>0</v>
      </c>
      <c r="Q33" s="15">
        <f>'9 средства по кодам'!S26</f>
        <v>0</v>
      </c>
      <c r="R33" s="15">
        <f>'9 средства по кодам'!T26</f>
        <v>640000</v>
      </c>
      <c r="S33" s="15">
        <f>'9 средства по кодам'!U26</f>
        <v>0</v>
      </c>
      <c r="T33" s="11"/>
    </row>
    <row r="34" spans="1:20" s="9" customFormat="1" ht="38.25" customHeight="1" x14ac:dyDescent="0.2">
      <c r="A34" s="30" t="s">
        <v>62</v>
      </c>
      <c r="B34" s="151" t="s">
        <v>52</v>
      </c>
      <c r="C34" s="35" t="s">
        <v>33</v>
      </c>
      <c r="D34" s="16" t="s">
        <v>45</v>
      </c>
      <c r="E34" s="17" t="s">
        <v>40</v>
      </c>
      <c r="F34" s="178" t="s">
        <v>367</v>
      </c>
      <c r="G34" s="17" t="s">
        <v>47</v>
      </c>
      <c r="H34" s="15">
        <f>'9 средства по кодам'!H27</f>
        <v>0</v>
      </c>
      <c r="I34" s="15">
        <f>'9 средства по кодам'!I27</f>
        <v>0</v>
      </c>
      <c r="J34" s="355">
        <f>'9 средства по кодам'!L27</f>
        <v>0</v>
      </c>
      <c r="K34" s="355">
        <f>'9 средства по кодам'!M27</f>
        <v>0</v>
      </c>
      <c r="L34" s="15">
        <f>'9 средства по кодам'!N27</f>
        <v>0</v>
      </c>
      <c r="M34" s="15">
        <f>'9 средства по кодам'!O27</f>
        <v>0</v>
      </c>
      <c r="N34" s="15">
        <f>'9 средства по кодам'!P27</f>
        <v>0</v>
      </c>
      <c r="O34" s="15">
        <f>'9 средства по кодам'!Q27</f>
        <v>0</v>
      </c>
      <c r="P34" s="15">
        <f>'9 средства по кодам'!R27</f>
        <v>0</v>
      </c>
      <c r="Q34" s="15">
        <f>'9 средства по кодам'!S27</f>
        <v>0</v>
      </c>
      <c r="R34" s="15">
        <f>'9 средства по кодам'!T27</f>
        <v>300000</v>
      </c>
      <c r="S34" s="15">
        <f>'9 средства по кодам'!U27</f>
        <v>0</v>
      </c>
      <c r="T34" s="11"/>
    </row>
    <row r="35" spans="1:20" s="26" customFormat="1" ht="15.75" customHeight="1" x14ac:dyDescent="0.2">
      <c r="A35" s="508" t="s">
        <v>54</v>
      </c>
      <c r="B35" s="509"/>
      <c r="C35" s="363" t="s">
        <v>33</v>
      </c>
      <c r="D35" s="359" t="s">
        <v>45</v>
      </c>
      <c r="E35" s="360"/>
      <c r="F35" s="360"/>
      <c r="G35" s="360"/>
      <c r="H35" s="364">
        <f t="shared" ref="H35:S35" si="10">H36+H37+H39</f>
        <v>735756</v>
      </c>
      <c r="I35" s="364">
        <f t="shared" si="10"/>
        <v>735756</v>
      </c>
      <c r="J35" s="364">
        <f t="shared" si="10"/>
        <v>451821</v>
      </c>
      <c r="K35" s="364">
        <f t="shared" si="10"/>
        <v>450515.27</v>
      </c>
      <c r="L35" s="364"/>
      <c r="M35" s="364"/>
      <c r="N35" s="364"/>
      <c r="O35" s="364"/>
      <c r="P35" s="364"/>
      <c r="Q35" s="364"/>
      <c r="R35" s="364">
        <f t="shared" si="10"/>
        <v>410000</v>
      </c>
      <c r="S35" s="364">
        <f t="shared" si="10"/>
        <v>200000</v>
      </c>
      <c r="T35" s="362"/>
    </row>
    <row r="36" spans="1:20" s="9" customFormat="1" ht="18" customHeight="1" x14ac:dyDescent="0.2">
      <c r="A36" s="7" t="s">
        <v>61</v>
      </c>
      <c r="B36" s="20" t="s">
        <v>303</v>
      </c>
      <c r="C36" s="35" t="s">
        <v>33</v>
      </c>
      <c r="D36" s="16" t="s">
        <v>45</v>
      </c>
      <c r="E36" s="17" t="s">
        <v>40</v>
      </c>
      <c r="F36" s="17" t="s">
        <v>304</v>
      </c>
      <c r="G36" s="17" t="s">
        <v>47</v>
      </c>
      <c r="H36" s="15">
        <f>'9 средства по кодам'!H29</f>
        <v>395347</v>
      </c>
      <c r="I36" s="15">
        <f>'9 средства по кодам'!I29</f>
        <v>395347</v>
      </c>
      <c r="J36" s="355">
        <f>'9 средства по кодам'!L29</f>
        <v>351821</v>
      </c>
      <c r="K36" s="355">
        <f>'9 средства по кодам'!M29</f>
        <v>351390.27</v>
      </c>
      <c r="L36" s="15"/>
      <c r="M36" s="15"/>
      <c r="N36" s="15"/>
      <c r="O36" s="15"/>
      <c r="P36" s="15"/>
      <c r="Q36" s="15"/>
      <c r="R36" s="15">
        <f>'9 средства по кодам'!T29</f>
        <v>0</v>
      </c>
      <c r="S36" s="15">
        <f>'9 средства по кодам'!U29</f>
        <v>0</v>
      </c>
      <c r="T36" s="11"/>
    </row>
    <row r="37" spans="1:20" s="9" customFormat="1" ht="38.25" customHeight="1" x14ac:dyDescent="0.2">
      <c r="A37" s="421" t="s">
        <v>60</v>
      </c>
      <c r="B37" s="464" t="s">
        <v>55</v>
      </c>
      <c r="C37" s="421" t="s">
        <v>33</v>
      </c>
      <c r="D37" s="16" t="s">
        <v>45</v>
      </c>
      <c r="E37" s="17" t="s">
        <v>40</v>
      </c>
      <c r="F37" s="17" t="s">
        <v>305</v>
      </c>
      <c r="G37" s="17" t="s">
        <v>47</v>
      </c>
      <c r="H37" s="15">
        <f>'9 средства по кодам'!H30</f>
        <v>340409</v>
      </c>
      <c r="I37" s="15">
        <f>'9 средства по кодам'!I30</f>
        <v>340409</v>
      </c>
      <c r="J37" s="355">
        <f>'9 средства по кодам'!L30</f>
        <v>100000</v>
      </c>
      <c r="K37" s="355">
        <f>'9 средства по кодам'!M30</f>
        <v>99125</v>
      </c>
      <c r="L37" s="15">
        <f>'9 средства по кодам'!N30</f>
        <v>0</v>
      </c>
      <c r="M37" s="15">
        <f>'9 средства по кодам'!O30</f>
        <v>0</v>
      </c>
      <c r="N37" s="15">
        <f>'9 средства по кодам'!P30</f>
        <v>0</v>
      </c>
      <c r="O37" s="15">
        <f>'9 средства по кодам'!Q30</f>
        <v>0</v>
      </c>
      <c r="P37" s="15">
        <f>'9 средства по кодам'!R30</f>
        <v>0</v>
      </c>
      <c r="Q37" s="15">
        <f>'9 средства по кодам'!S30</f>
        <v>0</v>
      </c>
      <c r="R37" s="15">
        <f>'9 средства по кодам'!T30</f>
        <v>410000</v>
      </c>
      <c r="S37" s="15">
        <f>'9 средства по кодам'!U30</f>
        <v>200000</v>
      </c>
      <c r="T37" s="11"/>
    </row>
    <row r="38" spans="1:20" s="9" customFormat="1" ht="12.75" hidden="1" customHeight="1" x14ac:dyDescent="0.2">
      <c r="A38" s="423"/>
      <c r="B38" s="465"/>
      <c r="C38" s="423"/>
      <c r="D38" s="16" t="s">
        <v>45</v>
      </c>
      <c r="E38" s="17" t="s">
        <v>40</v>
      </c>
      <c r="G38" s="17" t="s">
        <v>47</v>
      </c>
      <c r="H38" s="15">
        <f>'9 средства по кодам'!H31</f>
        <v>0</v>
      </c>
      <c r="I38" s="15">
        <f>'9 средства по кодам'!I31</f>
        <v>0</v>
      </c>
      <c r="J38" s="355">
        <f>'9 средства по кодам'!L31</f>
        <v>0</v>
      </c>
      <c r="K38" s="355">
        <f>'9 средства по кодам'!M31</f>
        <v>0</v>
      </c>
      <c r="L38" s="15">
        <f>'9 средства по кодам'!N31</f>
        <v>0</v>
      </c>
      <c r="M38" s="15">
        <f>'9 средства по кодам'!O31</f>
        <v>0</v>
      </c>
      <c r="N38" s="15">
        <f>'9 средства по кодам'!P31</f>
        <v>0</v>
      </c>
      <c r="O38" s="15">
        <f>'9 средства по кодам'!Q31</f>
        <v>0</v>
      </c>
      <c r="P38" s="15">
        <f>'9 средства по кодам'!R31</f>
        <v>0</v>
      </c>
      <c r="Q38" s="15">
        <f>'9 средства по кодам'!S31</f>
        <v>0</v>
      </c>
      <c r="R38" s="15">
        <f>'9 средства по кодам'!T31</f>
        <v>0</v>
      </c>
      <c r="S38" s="15">
        <f>'9 средства по кодам'!U31</f>
        <v>0</v>
      </c>
      <c r="T38" s="11"/>
    </row>
    <row r="39" spans="1:20" s="9" customFormat="1" ht="30" customHeight="1" x14ac:dyDescent="0.2">
      <c r="A39" s="7" t="s">
        <v>59</v>
      </c>
      <c r="B39" s="20" t="s">
        <v>56</v>
      </c>
      <c r="C39" s="35" t="s">
        <v>33</v>
      </c>
      <c r="D39" s="16" t="s">
        <v>45</v>
      </c>
      <c r="E39" s="17" t="s">
        <v>40</v>
      </c>
      <c r="F39" s="17" t="s">
        <v>306</v>
      </c>
      <c r="G39" s="17" t="s">
        <v>47</v>
      </c>
      <c r="H39" s="15">
        <f>'9 средства по кодам'!H32</f>
        <v>0</v>
      </c>
      <c r="I39" s="15">
        <f>'9 средства по кодам'!I32</f>
        <v>0</v>
      </c>
      <c r="J39" s="355">
        <f>'9 средства по кодам'!L32</f>
        <v>0</v>
      </c>
      <c r="K39" s="355">
        <f>'9 средства по кодам'!M32</f>
        <v>0</v>
      </c>
      <c r="L39" s="15">
        <f>'9 средства по кодам'!N32</f>
        <v>0</v>
      </c>
      <c r="M39" s="15">
        <f>'9 средства по кодам'!O32</f>
        <v>0</v>
      </c>
      <c r="N39" s="15">
        <f>'9 средства по кодам'!P32</f>
        <v>0</v>
      </c>
      <c r="O39" s="15">
        <f>'9 средства по кодам'!Q32</f>
        <v>0</v>
      </c>
      <c r="P39" s="15">
        <f>'9 средства по кодам'!R32</f>
        <v>0</v>
      </c>
      <c r="Q39" s="15">
        <f>'9 средства по кодам'!S32</f>
        <v>0</v>
      </c>
      <c r="R39" s="15">
        <f>'9 средства по кодам'!T32</f>
        <v>0</v>
      </c>
      <c r="S39" s="15">
        <f>'9 средства по кодам'!U32</f>
        <v>0</v>
      </c>
      <c r="T39" s="11"/>
    </row>
    <row r="40" spans="1:20" s="9" customFormat="1" ht="30" customHeight="1" x14ac:dyDescent="0.2">
      <c r="A40" s="508" t="s">
        <v>463</v>
      </c>
      <c r="B40" s="509"/>
      <c r="C40" s="358" t="s">
        <v>401</v>
      </c>
      <c r="D40" s="365"/>
      <c r="E40" s="366"/>
      <c r="F40" s="366"/>
      <c r="G40" s="366"/>
      <c r="H40" s="364">
        <f>H41+H42</f>
        <v>262790</v>
      </c>
      <c r="I40" s="364">
        <f>I41+I42</f>
        <v>262789.7</v>
      </c>
      <c r="J40" s="364">
        <f t="shared" ref="J40:S40" si="11">J41+J42</f>
        <v>0</v>
      </c>
      <c r="K40" s="364">
        <f t="shared" si="11"/>
        <v>0</v>
      </c>
      <c r="L40" s="364">
        <f t="shared" si="11"/>
        <v>0</v>
      </c>
      <c r="M40" s="364">
        <f t="shared" si="11"/>
        <v>0</v>
      </c>
      <c r="N40" s="364">
        <f t="shared" si="11"/>
        <v>0</v>
      </c>
      <c r="O40" s="364">
        <f t="shared" si="11"/>
        <v>0</v>
      </c>
      <c r="P40" s="364">
        <f t="shared" si="11"/>
        <v>0</v>
      </c>
      <c r="Q40" s="364">
        <f t="shared" si="11"/>
        <v>0</v>
      </c>
      <c r="R40" s="364">
        <f t="shared" si="11"/>
        <v>0</v>
      </c>
      <c r="S40" s="364">
        <f t="shared" si="11"/>
        <v>0</v>
      </c>
      <c r="T40" s="367"/>
    </row>
    <row r="41" spans="1:20" s="9" customFormat="1" ht="30" customHeight="1" x14ac:dyDescent="0.2">
      <c r="A41" s="432" t="s">
        <v>464</v>
      </c>
      <c r="B41" s="433"/>
      <c r="C41" s="74" t="s">
        <v>35</v>
      </c>
      <c r="D41" s="202">
        <v>444</v>
      </c>
      <c r="E41" s="184" t="s">
        <v>91</v>
      </c>
      <c r="F41" s="184" t="s">
        <v>399</v>
      </c>
      <c r="G41" s="202">
        <v>612</v>
      </c>
      <c r="H41" s="15">
        <f>'9 средства по кодам'!H34</f>
        <v>238900</v>
      </c>
      <c r="I41" s="15">
        <f>'9 средства по кодам'!I34</f>
        <v>238899.7</v>
      </c>
      <c r="J41" s="355">
        <f>'9 средства по кодам'!L34</f>
        <v>0</v>
      </c>
      <c r="K41" s="355">
        <f>'9 средства по кодам'!M34</f>
        <v>0</v>
      </c>
      <c r="L41" s="15">
        <f>'9 средства по кодам'!N34</f>
        <v>0</v>
      </c>
      <c r="M41" s="15">
        <f>'9 средства по кодам'!O34</f>
        <v>0</v>
      </c>
      <c r="N41" s="15">
        <f>'9 средства по кодам'!P34</f>
        <v>0</v>
      </c>
      <c r="O41" s="15">
        <f>'9 средства по кодам'!Q34</f>
        <v>0</v>
      </c>
      <c r="P41" s="15">
        <f>'9 средства по кодам'!R34</f>
        <v>0</v>
      </c>
      <c r="Q41" s="15">
        <f>'9 средства по кодам'!S34</f>
        <v>0</v>
      </c>
      <c r="R41" s="15">
        <f>'9 средства по кодам'!T34</f>
        <v>0</v>
      </c>
      <c r="S41" s="15">
        <f>'9 средства по кодам'!U34</f>
        <v>0</v>
      </c>
      <c r="T41" s="11"/>
    </row>
    <row r="42" spans="1:20" s="9" customFormat="1" ht="30" customHeight="1" x14ac:dyDescent="0.2">
      <c r="A42" s="432" t="s">
        <v>465</v>
      </c>
      <c r="B42" s="433"/>
      <c r="C42" s="74" t="s">
        <v>33</v>
      </c>
      <c r="D42" s="202">
        <v>444</v>
      </c>
      <c r="E42" s="184" t="s">
        <v>91</v>
      </c>
      <c r="F42" s="184" t="s">
        <v>400</v>
      </c>
      <c r="G42" s="202">
        <v>612</v>
      </c>
      <c r="H42" s="15">
        <f>'9 средства по кодам'!H35</f>
        <v>23890</v>
      </c>
      <c r="I42" s="15">
        <f>'9 средства по кодам'!I35</f>
        <v>23890</v>
      </c>
      <c r="J42" s="355">
        <f>'9 средства по кодам'!L35</f>
        <v>0</v>
      </c>
      <c r="K42" s="355">
        <f>'9 средства по кодам'!M35</f>
        <v>0</v>
      </c>
      <c r="L42" s="15">
        <f>'9 средства по кодам'!N35</f>
        <v>0</v>
      </c>
      <c r="M42" s="15">
        <f>'9 средства по кодам'!O35</f>
        <v>0</v>
      </c>
      <c r="N42" s="15">
        <f>'9 средства по кодам'!P35</f>
        <v>0</v>
      </c>
      <c r="O42" s="15">
        <f>'9 средства по кодам'!Q35</f>
        <v>0</v>
      </c>
      <c r="P42" s="15">
        <f>'9 средства по кодам'!R35</f>
        <v>0</v>
      </c>
      <c r="Q42" s="15">
        <f>'9 средства по кодам'!S35</f>
        <v>0</v>
      </c>
      <c r="R42" s="15">
        <f>'9 средства по кодам'!T35</f>
        <v>0</v>
      </c>
      <c r="S42" s="15">
        <f>'9 средства по кодам'!U35</f>
        <v>0</v>
      </c>
      <c r="T42" s="11"/>
    </row>
    <row r="43" spans="1:20" s="9" customFormat="1" ht="16.5" customHeight="1" x14ac:dyDescent="0.2">
      <c r="A43" s="246"/>
      <c r="B43" s="247"/>
      <c r="C43" s="358"/>
      <c r="D43" s="368"/>
      <c r="E43" s="369"/>
      <c r="F43" s="369"/>
      <c r="G43" s="368"/>
      <c r="H43" s="364">
        <f>H44+H45</f>
        <v>2991078</v>
      </c>
      <c r="I43" s="364">
        <f>I44+I45</f>
        <v>2990508</v>
      </c>
      <c r="J43" s="364">
        <f t="shared" ref="J43:S43" si="12">J44+J45</f>
        <v>0</v>
      </c>
      <c r="K43" s="364">
        <f t="shared" si="12"/>
        <v>0</v>
      </c>
      <c r="L43" s="364">
        <f t="shared" si="12"/>
        <v>0</v>
      </c>
      <c r="M43" s="364">
        <f t="shared" si="12"/>
        <v>0</v>
      </c>
      <c r="N43" s="364">
        <f t="shared" si="12"/>
        <v>0</v>
      </c>
      <c r="O43" s="364">
        <f t="shared" si="12"/>
        <v>0</v>
      </c>
      <c r="P43" s="364">
        <f t="shared" si="12"/>
        <v>0</v>
      </c>
      <c r="Q43" s="364">
        <f t="shared" si="12"/>
        <v>0</v>
      </c>
      <c r="R43" s="364">
        <f t="shared" si="12"/>
        <v>0</v>
      </c>
      <c r="S43" s="364">
        <f t="shared" si="12"/>
        <v>0</v>
      </c>
      <c r="T43" s="367"/>
    </row>
    <row r="44" spans="1:20" s="9" customFormat="1" ht="96" customHeight="1" x14ac:dyDescent="0.2">
      <c r="A44" s="432" t="s">
        <v>468</v>
      </c>
      <c r="B44" s="433"/>
      <c r="C44" s="74" t="s">
        <v>35</v>
      </c>
      <c r="D44" s="202">
        <v>444</v>
      </c>
      <c r="E44" s="184" t="s">
        <v>40</v>
      </c>
      <c r="F44" s="184" t="s">
        <v>344</v>
      </c>
      <c r="G44" s="202">
        <v>612</v>
      </c>
      <c r="H44" s="15">
        <f>'9 средства по кодам'!H37</f>
        <v>2849873</v>
      </c>
      <c r="I44" s="15">
        <f>'9 средства по кодам'!I37</f>
        <v>2849303</v>
      </c>
      <c r="J44" s="355">
        <f>'9 средства по кодам'!L37</f>
        <v>0</v>
      </c>
      <c r="K44" s="355">
        <f>'9 средства по кодам'!M37</f>
        <v>0</v>
      </c>
      <c r="L44" s="15">
        <f>'9 средства по кодам'!N37</f>
        <v>0</v>
      </c>
      <c r="M44" s="15">
        <f>'9 средства по кодам'!O37</f>
        <v>0</v>
      </c>
      <c r="N44" s="15">
        <f>'9 средства по кодам'!P37</f>
        <v>0</v>
      </c>
      <c r="O44" s="15">
        <f>'9 средства по кодам'!Q37</f>
        <v>0</v>
      </c>
      <c r="P44" s="15">
        <f>'9 средства по кодам'!R37</f>
        <v>0</v>
      </c>
      <c r="Q44" s="15">
        <f>'9 средства по кодам'!S37</f>
        <v>0</v>
      </c>
      <c r="R44" s="15">
        <f>'9 средства по кодам'!T37</f>
        <v>0</v>
      </c>
      <c r="S44" s="15">
        <f>'9 средства по кодам'!U37</f>
        <v>0</v>
      </c>
      <c r="T44" s="11"/>
    </row>
    <row r="45" spans="1:20" s="9" customFormat="1" ht="99" customHeight="1" x14ac:dyDescent="0.2">
      <c r="A45" s="432" t="s">
        <v>467</v>
      </c>
      <c r="B45" s="433"/>
      <c r="C45" s="74" t="s">
        <v>33</v>
      </c>
      <c r="D45" s="202">
        <v>444</v>
      </c>
      <c r="E45" s="184" t="s">
        <v>40</v>
      </c>
      <c r="F45" s="184" t="s">
        <v>446</v>
      </c>
      <c r="G45" s="202">
        <v>612</v>
      </c>
      <c r="H45" s="15">
        <f>'9 средства по кодам'!H38</f>
        <v>141205</v>
      </c>
      <c r="I45" s="15">
        <f>'9 средства по кодам'!I38</f>
        <v>141205</v>
      </c>
      <c r="J45" s="355">
        <f>'9 средства по кодам'!L38</f>
        <v>0</v>
      </c>
      <c r="K45" s="355">
        <f>'9 средства по кодам'!M38</f>
        <v>0</v>
      </c>
      <c r="L45" s="15">
        <f>'9 средства по кодам'!N38</f>
        <v>0</v>
      </c>
      <c r="M45" s="15">
        <f>'9 средства по кодам'!O38</f>
        <v>0</v>
      </c>
      <c r="N45" s="15">
        <f>'9 средства по кодам'!P38</f>
        <v>0</v>
      </c>
      <c r="O45" s="15">
        <f>'9 средства по кодам'!Q38</f>
        <v>0</v>
      </c>
      <c r="P45" s="15">
        <f>'9 средства по кодам'!R38</f>
        <v>0</v>
      </c>
      <c r="Q45" s="15">
        <f>'9 средства по кодам'!S38</f>
        <v>0</v>
      </c>
      <c r="R45" s="15">
        <f>'9 средства по кодам'!T38</f>
        <v>0</v>
      </c>
      <c r="S45" s="15">
        <f>'9 средства по кодам'!U38</f>
        <v>0</v>
      </c>
      <c r="T45" s="11"/>
    </row>
    <row r="46" spans="1:20" s="9" customFormat="1" ht="12.75" customHeight="1" x14ac:dyDescent="0.2">
      <c r="A46" s="512" t="s">
        <v>430</v>
      </c>
      <c r="B46" s="513"/>
      <c r="C46" s="358" t="s">
        <v>156</v>
      </c>
      <c r="D46" s="365"/>
      <c r="E46" s="366"/>
      <c r="F46" s="366"/>
      <c r="G46" s="366"/>
      <c r="H46" s="364">
        <f>H49+H48</f>
        <v>41714356.579999998</v>
      </c>
      <c r="I46" s="364">
        <f>I49+I48</f>
        <v>41557949.419999994</v>
      </c>
      <c r="J46" s="364">
        <f>J49+J48</f>
        <v>34433636.079999998</v>
      </c>
      <c r="K46" s="364">
        <f>K49+K48</f>
        <v>34360561.589999996</v>
      </c>
      <c r="L46" s="364">
        <f t="shared" ref="L46:S46" si="13">L49+L48</f>
        <v>0</v>
      </c>
      <c r="M46" s="364">
        <f t="shared" si="13"/>
        <v>0</v>
      </c>
      <c r="N46" s="364">
        <f t="shared" si="13"/>
        <v>0</v>
      </c>
      <c r="O46" s="364">
        <f t="shared" si="13"/>
        <v>0</v>
      </c>
      <c r="P46" s="364">
        <f t="shared" si="13"/>
        <v>0</v>
      </c>
      <c r="Q46" s="364">
        <f t="shared" si="13"/>
        <v>0</v>
      </c>
      <c r="R46" s="364">
        <f t="shared" si="13"/>
        <v>31599803</v>
      </c>
      <c r="S46" s="364">
        <f t="shared" si="13"/>
        <v>27742664</v>
      </c>
      <c r="T46" s="367"/>
    </row>
    <row r="47" spans="1:20" s="9" customFormat="1" x14ac:dyDescent="0.2">
      <c r="A47" s="514"/>
      <c r="B47" s="515"/>
      <c r="C47" s="358" t="s">
        <v>157</v>
      </c>
      <c r="D47" s="365"/>
      <c r="E47" s="366"/>
      <c r="F47" s="366"/>
      <c r="G47" s="366"/>
      <c r="H47" s="364"/>
      <c r="I47" s="364"/>
      <c r="J47" s="364"/>
      <c r="K47" s="364"/>
      <c r="L47" s="364"/>
      <c r="M47" s="364"/>
      <c r="N47" s="364"/>
      <c r="O47" s="364"/>
      <c r="P47" s="364"/>
      <c r="Q47" s="364"/>
      <c r="R47" s="364"/>
      <c r="S47" s="364"/>
      <c r="T47" s="367"/>
    </row>
    <row r="48" spans="1:20" s="9" customFormat="1" x14ac:dyDescent="0.2">
      <c r="A48" s="514"/>
      <c r="B48" s="515"/>
      <c r="C48" s="358" t="s">
        <v>35</v>
      </c>
      <c r="D48" s="365"/>
      <c r="E48" s="366"/>
      <c r="F48" s="366"/>
      <c r="G48" s="366"/>
      <c r="H48" s="364"/>
      <c r="I48" s="364"/>
      <c r="J48" s="364"/>
      <c r="K48" s="364"/>
      <c r="L48" s="364"/>
      <c r="M48" s="364"/>
      <c r="N48" s="364"/>
      <c r="O48" s="364"/>
      <c r="P48" s="364"/>
      <c r="Q48" s="364"/>
      <c r="R48" s="370"/>
      <c r="S48" s="370"/>
      <c r="T48" s="367"/>
    </row>
    <row r="49" spans="1:20" s="9" customFormat="1" x14ac:dyDescent="0.2">
      <c r="A49" s="514"/>
      <c r="B49" s="515"/>
      <c r="C49" s="358" t="s">
        <v>33</v>
      </c>
      <c r="D49" s="365"/>
      <c r="E49" s="366"/>
      <c r="F49" s="366"/>
      <c r="G49" s="366"/>
      <c r="H49" s="370">
        <f>H50+H51+H52+H102</f>
        <v>41714356.579999998</v>
      </c>
      <c r="I49" s="370">
        <f>I50+I51+I52+I102</f>
        <v>41557949.419999994</v>
      </c>
      <c r="J49" s="370">
        <f>J50+J51+J52</f>
        <v>34433636.079999998</v>
      </c>
      <c r="K49" s="370">
        <f>K50+K51+K52</f>
        <v>34360561.589999996</v>
      </c>
      <c r="L49" s="370">
        <f t="shared" ref="L49:S49" si="14">L50+L51+L52+L102</f>
        <v>0</v>
      </c>
      <c r="M49" s="370">
        <f t="shared" si="14"/>
        <v>0</v>
      </c>
      <c r="N49" s="370">
        <f t="shared" si="14"/>
        <v>0</v>
      </c>
      <c r="O49" s="370">
        <f t="shared" si="14"/>
        <v>0</v>
      </c>
      <c r="P49" s="370">
        <f t="shared" si="14"/>
        <v>0</v>
      </c>
      <c r="Q49" s="370">
        <f t="shared" si="14"/>
        <v>0</v>
      </c>
      <c r="R49" s="370">
        <f t="shared" si="14"/>
        <v>31599803</v>
      </c>
      <c r="S49" s="370">
        <f t="shared" si="14"/>
        <v>27742664</v>
      </c>
      <c r="T49" s="367"/>
    </row>
    <row r="50" spans="1:20" s="9" customFormat="1" x14ac:dyDescent="0.2">
      <c r="A50" s="172" t="s">
        <v>67</v>
      </c>
      <c r="B50" s="196" t="s">
        <v>57</v>
      </c>
      <c r="C50" s="172" t="s">
        <v>33</v>
      </c>
      <c r="D50" s="16" t="s">
        <v>45</v>
      </c>
      <c r="E50" s="17" t="s">
        <v>40</v>
      </c>
      <c r="F50" s="17" t="s">
        <v>267</v>
      </c>
      <c r="G50" s="17" t="s">
        <v>47</v>
      </c>
      <c r="H50" s="15">
        <f>'9 средства по кодам'!H42</f>
        <v>12268335.34</v>
      </c>
      <c r="I50" s="15">
        <f>'9 средства по кодам'!I42</f>
        <v>12111928.179999998</v>
      </c>
      <c r="J50" s="355">
        <f>'9 средства по кодам'!L42</f>
        <v>8852749.8200000003</v>
      </c>
      <c r="K50" s="355">
        <f>'9 средства по кодам'!M42</f>
        <v>8829208.9399999995</v>
      </c>
      <c r="L50" s="15">
        <f>'9 средства по кодам'!N42</f>
        <v>0</v>
      </c>
      <c r="M50" s="15">
        <f>'9 средства по кодам'!O42</f>
        <v>0</v>
      </c>
      <c r="N50" s="15">
        <f>'9 средства по кодам'!P42</f>
        <v>0</v>
      </c>
      <c r="O50" s="15">
        <f>'9 средства по кодам'!Q42</f>
        <v>0</v>
      </c>
      <c r="P50" s="15">
        <f>'9 средства по кодам'!R42</f>
        <v>0</v>
      </c>
      <c r="Q50" s="15">
        <f>'9 средства по кодам'!S42</f>
        <v>0</v>
      </c>
      <c r="R50" s="15">
        <f>'9 средства по кодам'!T42</f>
        <v>8440000</v>
      </c>
      <c r="S50" s="15">
        <f>'9 средства по кодам'!U42</f>
        <v>8440000</v>
      </c>
      <c r="T50" s="11"/>
    </row>
    <row r="51" spans="1:20" s="9" customFormat="1" x14ac:dyDescent="0.2">
      <c r="A51" s="172" t="s">
        <v>68</v>
      </c>
      <c r="B51" s="196" t="s">
        <v>57</v>
      </c>
      <c r="C51" s="172" t="s">
        <v>33</v>
      </c>
      <c r="D51" s="16" t="s">
        <v>45</v>
      </c>
      <c r="E51" s="17" t="s">
        <v>40</v>
      </c>
      <c r="F51" s="17" t="s">
        <v>267</v>
      </c>
      <c r="G51" s="17" t="s">
        <v>149</v>
      </c>
      <c r="H51" s="15">
        <f>'9 средства по кодам'!H44</f>
        <v>356867.26</v>
      </c>
      <c r="I51" s="15">
        <f>'9 средства по кодам'!I44</f>
        <v>356867.26</v>
      </c>
      <c r="J51" s="355">
        <f>'9 средства по кодам'!L44</f>
        <v>672900</v>
      </c>
      <c r="K51" s="355">
        <f>'9 средства по кодам'!M44</f>
        <v>623366.39</v>
      </c>
      <c r="L51" s="15">
        <f>'9 средства по кодам'!N44</f>
        <v>0</v>
      </c>
      <c r="M51" s="15">
        <f>'9 средства по кодам'!O44</f>
        <v>0</v>
      </c>
      <c r="N51" s="15">
        <f>'9 средства по кодам'!P44</f>
        <v>0</v>
      </c>
      <c r="O51" s="15">
        <f>'9 средства по кодам'!Q44</f>
        <v>0</v>
      </c>
      <c r="P51" s="15">
        <f>'9 средства по кодам'!R44</f>
        <v>0</v>
      </c>
      <c r="Q51" s="15">
        <f>'9 средства по кодам'!S44</f>
        <v>0</v>
      </c>
      <c r="R51" s="15">
        <f>'9 средства по кодам'!T44</f>
        <v>400000</v>
      </c>
      <c r="S51" s="15">
        <f>'9 средства по кодам'!U44</f>
        <v>400000</v>
      </c>
      <c r="T51" s="11"/>
    </row>
    <row r="52" spans="1:20" s="9" customFormat="1" ht="12.75" customHeight="1" x14ac:dyDescent="0.2">
      <c r="A52" s="543" t="s">
        <v>69</v>
      </c>
      <c r="B52" s="545" t="s">
        <v>58</v>
      </c>
      <c r="C52" s="79" t="s">
        <v>33</v>
      </c>
      <c r="D52" s="16"/>
      <c r="E52" s="17"/>
      <c r="F52" s="17"/>
      <c r="G52" s="17"/>
      <c r="H52" s="73">
        <f>H54+H55+H58+H59+H60+H61+H62+H63+H64+H65+H66+H67+H68+H69+H70+H71+H72+H73+H74+H75+H76++H77+H78+H79+H80+H81+H82+H83+H85+H86+H87+H88+H89+H90+H91+H92+H101</f>
        <v>7522434.5400000019</v>
      </c>
      <c r="I52" s="73">
        <f>I54+I55+I58+I59+I60+I61+I62+I63+I64+I65+I66+I67+I68+I69+I70+I71+I72+I73+I74+I75+I76++I77+I78+I79+I80+I81+I82+I83+I85+I86+I87+I88+I89+I90+I91+I92+I101</f>
        <v>7522434.54</v>
      </c>
      <c r="J52" s="355">
        <f>J59+J60+J80+J81+J82+J83+J88+J89+J90+J92+J91+J97+J100+J102+J84+J96+J110+J71+J72+J73+J75</f>
        <v>24907986.259999998</v>
      </c>
      <c r="K52" s="355">
        <f>K59+K60+K80+K81+K82+K83+K88+K89+K90+K92+K91+K97+K100+K102+K84+K96+K110+K71+K72+K73+K75</f>
        <v>24907986.259999998</v>
      </c>
      <c r="L52" s="73">
        <f t="shared" ref="L52:Q52" si="15">L54+L55+L58+L59+L60+L61+L62+L63+L64+L65+L66+L67+L68+L69+L70+L71+L72+L73+L74+L75+L76++L77+L78+L79+L80+L81+L82+L83+L85+L86+L87+L88+L89+L90+L91+L92+L93+L94+L95+L97+L98+L99+L102</f>
        <v>0</v>
      </c>
      <c r="M52" s="73">
        <f t="shared" si="15"/>
        <v>0</v>
      </c>
      <c r="N52" s="73">
        <f t="shared" si="15"/>
        <v>0</v>
      </c>
      <c r="O52" s="73">
        <f t="shared" si="15"/>
        <v>0</v>
      </c>
      <c r="P52" s="73">
        <f t="shared" si="15"/>
        <v>0</v>
      </c>
      <c r="Q52" s="73">
        <f t="shared" si="15"/>
        <v>0</v>
      </c>
      <c r="R52" s="73">
        <f>R54+R55+R58+R59+R60+R61+R62+R63+R64+R65+R66+R67+R68+R69+R70+R71+R72+R73+R74+R75+R76++R77+R78+R79+R80+R81+R82+R83+R85+R86+R87+R88+R89+R90+R91+R92+R93+R94+R95+R97+R98+R99+R102+R107+R108</f>
        <v>22759803</v>
      </c>
      <c r="S52" s="73">
        <f>S54+S55+S58+S59+S60+S61+S62+S63+S64+S65+S66+S67+S68+S69+S70+S71+S72+S73+S74+S75+S76++S77+S78+S79+S80+S81+S82+S83+S85+S86+S87+S88+S89+S90+S91+S92+S93+S94+S95+S97+S98+S99+S102+S107+S108</f>
        <v>18902664</v>
      </c>
      <c r="T52" s="11"/>
    </row>
    <row r="53" spans="1:20" s="9" customFormat="1" ht="13.5" customHeight="1" x14ac:dyDescent="0.2">
      <c r="A53" s="544"/>
      <c r="B53" s="546"/>
      <c r="C53" s="148" t="s">
        <v>35</v>
      </c>
      <c r="D53" s="70" t="s">
        <v>41</v>
      </c>
      <c r="E53" s="71" t="s">
        <v>40</v>
      </c>
      <c r="F53" s="71"/>
      <c r="G53" s="71"/>
      <c r="H53" s="73">
        <f>H56</f>
        <v>0</v>
      </c>
      <c r="I53" s="73">
        <f>I56</f>
        <v>0</v>
      </c>
      <c r="J53" s="355">
        <f t="shared" ref="J53:T53" si="16">J56</f>
        <v>0</v>
      </c>
      <c r="K53" s="355">
        <f t="shared" si="16"/>
        <v>0</v>
      </c>
      <c r="L53" s="73">
        <f t="shared" si="16"/>
        <v>0</v>
      </c>
      <c r="M53" s="73">
        <f t="shared" si="16"/>
        <v>0</v>
      </c>
      <c r="N53" s="73">
        <f t="shared" si="16"/>
        <v>0</v>
      </c>
      <c r="O53" s="73">
        <f t="shared" si="16"/>
        <v>0</v>
      </c>
      <c r="P53" s="73">
        <f t="shared" si="16"/>
        <v>0</v>
      </c>
      <c r="Q53" s="73">
        <f t="shared" si="16"/>
        <v>0</v>
      </c>
      <c r="R53" s="73">
        <f t="shared" si="16"/>
        <v>0</v>
      </c>
      <c r="S53" s="73">
        <f t="shared" si="16"/>
        <v>0</v>
      </c>
      <c r="T53" s="73">
        <f t="shared" si="16"/>
        <v>0</v>
      </c>
    </row>
    <row r="54" spans="1:20" s="9" customFormat="1" ht="18" hidden="1" customHeight="1" x14ac:dyDescent="0.2">
      <c r="A54" s="532" t="s">
        <v>70</v>
      </c>
      <c r="B54" s="532" t="s">
        <v>88</v>
      </c>
      <c r="C54" s="421" t="s">
        <v>33</v>
      </c>
      <c r="D54" s="16" t="s">
        <v>41</v>
      </c>
      <c r="E54" s="17" t="s">
        <v>91</v>
      </c>
      <c r="F54" s="17" t="s">
        <v>229</v>
      </c>
      <c r="G54" s="17" t="s">
        <v>92</v>
      </c>
      <c r="H54" s="15"/>
      <c r="I54" s="15"/>
      <c r="J54" s="355"/>
      <c r="K54" s="355"/>
      <c r="L54" s="15"/>
      <c r="M54" s="15"/>
      <c r="N54" s="15"/>
      <c r="O54" s="15"/>
      <c r="P54" s="15"/>
      <c r="Q54" s="15"/>
      <c r="R54" s="15"/>
      <c r="S54" s="15"/>
      <c r="T54" s="11"/>
    </row>
    <row r="55" spans="1:20" s="9" customFormat="1" ht="15.75" hidden="1" customHeight="1" x14ac:dyDescent="0.2">
      <c r="A55" s="533"/>
      <c r="B55" s="533"/>
      <c r="C55" s="423"/>
      <c r="D55" s="16" t="s">
        <v>41</v>
      </c>
      <c r="E55" s="17" t="s">
        <v>91</v>
      </c>
      <c r="F55" s="17" t="s">
        <v>312</v>
      </c>
      <c r="G55" s="17" t="s">
        <v>92</v>
      </c>
      <c r="H55" s="15"/>
      <c r="I55" s="15"/>
      <c r="J55" s="355"/>
      <c r="K55" s="355"/>
      <c r="L55" s="15"/>
      <c r="M55" s="15"/>
      <c r="N55" s="15"/>
      <c r="O55" s="15"/>
      <c r="P55" s="15"/>
      <c r="Q55" s="15"/>
      <c r="R55" s="15"/>
      <c r="S55" s="15"/>
      <c r="T55" s="11"/>
    </row>
    <row r="56" spans="1:20" s="9" customFormat="1" ht="254.25" hidden="1" customHeight="1" x14ac:dyDescent="0.2">
      <c r="A56" s="532" t="s">
        <v>230</v>
      </c>
      <c r="B56" s="532" t="s">
        <v>314</v>
      </c>
      <c r="C56" s="538" t="s">
        <v>35</v>
      </c>
      <c r="D56" s="437" t="s">
        <v>41</v>
      </c>
      <c r="E56" s="437" t="s">
        <v>91</v>
      </c>
      <c r="F56" s="437" t="s">
        <v>313</v>
      </c>
      <c r="G56" s="437" t="s">
        <v>92</v>
      </c>
      <c r="H56" s="15">
        <v>0</v>
      </c>
      <c r="I56" s="15">
        <v>0</v>
      </c>
      <c r="J56" s="355"/>
      <c r="K56" s="355"/>
      <c r="L56" s="15"/>
      <c r="M56" s="15"/>
      <c r="N56" s="15"/>
      <c r="O56" s="15"/>
      <c r="P56" s="15"/>
      <c r="Q56" s="15"/>
      <c r="R56" s="15"/>
      <c r="S56" s="15"/>
      <c r="T56" s="11"/>
    </row>
    <row r="57" spans="1:20" s="9" customFormat="1" ht="240" hidden="1" customHeight="1" x14ac:dyDescent="0.2">
      <c r="A57" s="533"/>
      <c r="B57" s="533"/>
      <c r="C57" s="539"/>
      <c r="D57" s="438"/>
      <c r="E57" s="438"/>
      <c r="F57" s="438"/>
      <c r="G57" s="438"/>
      <c r="H57" s="15"/>
      <c r="I57" s="15"/>
      <c r="J57" s="355"/>
      <c r="K57" s="355"/>
      <c r="L57" s="15"/>
      <c r="M57" s="15"/>
      <c r="N57" s="15"/>
      <c r="O57" s="15"/>
      <c r="P57" s="15"/>
      <c r="Q57" s="15"/>
      <c r="R57" s="15"/>
      <c r="S57" s="15"/>
      <c r="T57" s="11"/>
    </row>
    <row r="58" spans="1:20" s="9" customFormat="1" ht="22.5" hidden="1" customHeight="1" x14ac:dyDescent="0.2">
      <c r="A58" s="421" t="s">
        <v>70</v>
      </c>
      <c r="B58" s="534" t="s">
        <v>456</v>
      </c>
      <c r="C58" s="421" t="s">
        <v>33</v>
      </c>
      <c r="D58" s="16" t="s">
        <v>41</v>
      </c>
      <c r="E58" s="17" t="s">
        <v>91</v>
      </c>
      <c r="F58" s="17" t="s">
        <v>231</v>
      </c>
      <c r="G58" s="17" t="s">
        <v>92</v>
      </c>
      <c r="H58" s="15">
        <v>0</v>
      </c>
      <c r="I58" s="15">
        <v>0</v>
      </c>
      <c r="J58" s="355"/>
      <c r="K58" s="355"/>
      <c r="L58" s="15"/>
      <c r="M58" s="15"/>
      <c r="N58" s="15"/>
      <c r="O58" s="15"/>
      <c r="P58" s="15"/>
      <c r="Q58" s="15"/>
      <c r="R58" s="15"/>
      <c r="S58" s="15"/>
      <c r="T58" s="11"/>
    </row>
    <row r="59" spans="1:20" s="9" customFormat="1" ht="76.5" customHeight="1" x14ac:dyDescent="0.2">
      <c r="A59" s="423"/>
      <c r="B59" s="535"/>
      <c r="C59" s="423"/>
      <c r="D59" s="16" t="s">
        <v>41</v>
      </c>
      <c r="E59" s="17" t="s">
        <v>91</v>
      </c>
      <c r="F59" s="17" t="s">
        <v>457</v>
      </c>
      <c r="G59" s="17" t="s">
        <v>92</v>
      </c>
      <c r="H59" s="15">
        <v>0</v>
      </c>
      <c r="I59" s="15">
        <v>0</v>
      </c>
      <c r="J59" s="355">
        <f>'9 средства по кодам'!L47</f>
        <v>0</v>
      </c>
      <c r="K59" s="355">
        <f>'9 средства по кодам'!M47</f>
        <v>0</v>
      </c>
      <c r="L59" s="15">
        <f>'9 средства по кодам'!N47</f>
        <v>0</v>
      </c>
      <c r="M59" s="15">
        <f>'9 средства по кодам'!O47</f>
        <v>0</v>
      </c>
      <c r="N59" s="15">
        <f>'9 средства по кодам'!P47</f>
        <v>0</v>
      </c>
      <c r="O59" s="15">
        <f>'9 средства по кодам'!Q47</f>
        <v>0</v>
      </c>
      <c r="P59" s="15">
        <f>'9 средства по кодам'!R47</f>
        <v>0</v>
      </c>
      <c r="Q59" s="15">
        <f>'9 средства по кодам'!S47</f>
        <v>0</v>
      </c>
      <c r="R59" s="15">
        <f>'9 средства по кодам'!T47</f>
        <v>0</v>
      </c>
      <c r="S59" s="15">
        <f>'9 средства по кодам'!U47</f>
        <v>0</v>
      </c>
      <c r="T59" s="11"/>
    </row>
    <row r="60" spans="1:20" s="9" customFormat="1" ht="48" customHeight="1" x14ac:dyDescent="0.2">
      <c r="A60" s="28" t="s">
        <v>230</v>
      </c>
      <c r="B60" s="95" t="s">
        <v>372</v>
      </c>
      <c r="C60" s="68" t="s">
        <v>33</v>
      </c>
      <c r="D60" s="92" t="s">
        <v>41</v>
      </c>
      <c r="E60" s="90" t="s">
        <v>91</v>
      </c>
      <c r="F60" s="90" t="s">
        <v>93</v>
      </c>
      <c r="G60" s="90" t="s">
        <v>92</v>
      </c>
      <c r="H60" s="15">
        <v>0</v>
      </c>
      <c r="I60" s="15">
        <v>0</v>
      </c>
      <c r="J60" s="355"/>
      <c r="K60" s="355">
        <f>'9 средства по кодам'!M48</f>
        <v>0</v>
      </c>
      <c r="L60" s="15">
        <f>'9 средства по кодам'!N48</f>
        <v>0</v>
      </c>
      <c r="M60" s="15">
        <f>'9 средства по кодам'!O48</f>
        <v>0</v>
      </c>
      <c r="N60" s="15">
        <f>'9 средства по кодам'!P48</f>
        <v>0</v>
      </c>
      <c r="O60" s="15">
        <f>'9 средства по кодам'!Q48</f>
        <v>0</v>
      </c>
      <c r="P60" s="15">
        <f>'9 средства по кодам'!R48</f>
        <v>0</v>
      </c>
      <c r="Q60" s="15">
        <f>'9 средства по кодам'!S48</f>
        <v>0</v>
      </c>
      <c r="R60" s="15">
        <f>'9 средства по кодам'!T48</f>
        <v>200000</v>
      </c>
      <c r="S60" s="15">
        <f>'9 средства по кодам'!U48</f>
        <v>200000</v>
      </c>
      <c r="T60" s="15">
        <f>'9 средства по кодам'!V48</f>
        <v>0</v>
      </c>
    </row>
    <row r="61" spans="1:20" s="9" customFormat="1" ht="24" hidden="1" customHeight="1" x14ac:dyDescent="0.2">
      <c r="A61" s="421" t="s">
        <v>85</v>
      </c>
      <c r="B61" s="534" t="s">
        <v>315</v>
      </c>
      <c r="C61" s="95" t="s">
        <v>33</v>
      </c>
      <c r="D61" s="437" t="s">
        <v>41</v>
      </c>
      <c r="E61" s="437" t="s">
        <v>91</v>
      </c>
      <c r="F61" s="17" t="s">
        <v>232</v>
      </c>
      <c r="G61" s="17" t="s">
        <v>92</v>
      </c>
      <c r="H61" s="15">
        <v>0</v>
      </c>
      <c r="I61" s="15">
        <v>0</v>
      </c>
      <c r="J61" s="355">
        <f>'9 средства по кодам'!L49</f>
        <v>0</v>
      </c>
      <c r="K61" s="355"/>
      <c r="L61" s="15"/>
      <c r="M61" s="15"/>
      <c r="N61" s="15"/>
      <c r="O61" s="15"/>
      <c r="P61" s="15"/>
      <c r="Q61" s="15"/>
      <c r="R61" s="15"/>
      <c r="S61" s="15"/>
      <c r="T61" s="11"/>
    </row>
    <row r="62" spans="1:20" s="9" customFormat="1" ht="24" hidden="1" customHeight="1" x14ac:dyDescent="0.2">
      <c r="A62" s="423"/>
      <c r="B62" s="535"/>
      <c r="C62" s="95" t="s">
        <v>33</v>
      </c>
      <c r="D62" s="438"/>
      <c r="E62" s="438"/>
      <c r="F62" s="17" t="s">
        <v>311</v>
      </c>
      <c r="G62" s="17" t="s">
        <v>92</v>
      </c>
      <c r="H62" s="15">
        <v>0</v>
      </c>
      <c r="I62" s="15">
        <v>0</v>
      </c>
      <c r="J62" s="355">
        <f>'9 средства по кодам'!L50</f>
        <v>0</v>
      </c>
      <c r="K62" s="355"/>
      <c r="L62" s="15"/>
      <c r="M62" s="15"/>
      <c r="N62" s="15"/>
      <c r="O62" s="15"/>
      <c r="P62" s="15"/>
      <c r="Q62" s="15"/>
      <c r="R62" s="15"/>
      <c r="S62" s="15"/>
      <c r="T62" s="11"/>
    </row>
    <row r="63" spans="1:20" s="9" customFormat="1" ht="32.25" customHeight="1" x14ac:dyDescent="0.2">
      <c r="A63" s="48" t="s">
        <v>71</v>
      </c>
      <c r="B63" s="133" t="s">
        <v>90</v>
      </c>
      <c r="C63" s="95" t="s">
        <v>33</v>
      </c>
      <c r="D63" s="34" t="s">
        <v>41</v>
      </c>
      <c r="E63" s="34" t="s">
        <v>91</v>
      </c>
      <c r="F63" s="17" t="s">
        <v>316</v>
      </c>
      <c r="G63" s="17" t="s">
        <v>92</v>
      </c>
      <c r="H63" s="15">
        <v>0</v>
      </c>
      <c r="I63" s="15">
        <v>0</v>
      </c>
      <c r="J63" s="355">
        <f>'9 средства по кодам'!L51</f>
        <v>0</v>
      </c>
      <c r="K63" s="355"/>
      <c r="L63" s="15"/>
      <c r="M63" s="15"/>
      <c r="N63" s="15"/>
      <c r="O63" s="15"/>
      <c r="P63" s="15"/>
      <c r="Q63" s="15"/>
      <c r="R63" s="15">
        <f>'9 средства по кодам'!T49</f>
        <v>0</v>
      </c>
      <c r="S63" s="15">
        <f>'9 средства по кодам'!U49</f>
        <v>3395932</v>
      </c>
      <c r="T63" s="11"/>
    </row>
    <row r="64" spans="1:20" s="9" customFormat="1" ht="48.75" hidden="1" customHeight="1" x14ac:dyDescent="0.2">
      <c r="A64" s="28" t="s">
        <v>87</v>
      </c>
      <c r="B64" s="132" t="s">
        <v>233</v>
      </c>
      <c r="C64" s="95" t="s">
        <v>33</v>
      </c>
      <c r="D64" s="16" t="s">
        <v>41</v>
      </c>
      <c r="E64" s="17" t="s">
        <v>91</v>
      </c>
      <c r="F64" s="17" t="s">
        <v>288</v>
      </c>
      <c r="G64" s="17" t="s">
        <v>92</v>
      </c>
      <c r="H64" s="15">
        <v>0</v>
      </c>
      <c r="I64" s="15">
        <v>0</v>
      </c>
      <c r="J64" s="355">
        <f>'9 средства по кодам'!L52</f>
        <v>0</v>
      </c>
      <c r="K64" s="355"/>
      <c r="L64" s="15"/>
      <c r="M64" s="15"/>
      <c r="N64" s="15"/>
      <c r="O64" s="15"/>
      <c r="P64" s="15"/>
      <c r="Q64" s="15"/>
      <c r="R64" s="15"/>
      <c r="S64" s="15"/>
      <c r="T64" s="11"/>
    </row>
    <row r="65" spans="1:20" s="9" customFormat="1" ht="42.75" hidden="1" customHeight="1" x14ac:dyDescent="0.2">
      <c r="A65" s="104" t="s">
        <v>216</v>
      </c>
      <c r="B65" s="133" t="s">
        <v>90</v>
      </c>
      <c r="C65" s="95" t="s">
        <v>33</v>
      </c>
      <c r="D65" s="99" t="s">
        <v>41</v>
      </c>
      <c r="E65" s="100" t="s">
        <v>91</v>
      </c>
      <c r="F65" s="100" t="s">
        <v>316</v>
      </c>
      <c r="G65" s="100" t="s">
        <v>92</v>
      </c>
      <c r="H65" s="15">
        <v>0</v>
      </c>
      <c r="I65" s="15">
        <v>0</v>
      </c>
      <c r="J65" s="355">
        <f>'9 средства по кодам'!L53</f>
        <v>5960551.4699999997</v>
      </c>
      <c r="K65" s="355"/>
      <c r="L65" s="15"/>
      <c r="M65" s="15"/>
      <c r="N65" s="15"/>
      <c r="O65" s="15"/>
      <c r="P65" s="15"/>
      <c r="Q65" s="15"/>
      <c r="R65" s="15"/>
      <c r="S65" s="15"/>
      <c r="T65" s="11"/>
    </row>
    <row r="66" spans="1:20" s="9" customFormat="1" ht="44.25" hidden="1" customHeight="1" x14ac:dyDescent="0.2">
      <c r="A66" s="104" t="s">
        <v>214</v>
      </c>
      <c r="B66" s="133" t="s">
        <v>89</v>
      </c>
      <c r="C66" s="95" t="s">
        <v>33</v>
      </c>
      <c r="D66" s="99" t="s">
        <v>41</v>
      </c>
      <c r="E66" s="100" t="s">
        <v>91</v>
      </c>
      <c r="F66" s="100" t="s">
        <v>317</v>
      </c>
      <c r="G66" s="100" t="s">
        <v>92</v>
      </c>
      <c r="H66" s="15">
        <v>0</v>
      </c>
      <c r="I66" s="15">
        <v>0</v>
      </c>
      <c r="J66" s="355">
        <f>'9 средства по кодам'!L54</f>
        <v>50000</v>
      </c>
      <c r="K66" s="355"/>
      <c r="L66" s="15"/>
      <c r="M66" s="15"/>
      <c r="N66" s="15"/>
      <c r="O66" s="15"/>
      <c r="P66" s="15"/>
      <c r="Q66" s="15"/>
      <c r="R66" s="15"/>
      <c r="S66" s="15"/>
      <c r="T66" s="11"/>
    </row>
    <row r="67" spans="1:20" s="9" customFormat="1" ht="42" hidden="1" customHeight="1" x14ac:dyDescent="0.2">
      <c r="A67" s="104" t="s">
        <v>215</v>
      </c>
      <c r="B67" s="133" t="s">
        <v>318</v>
      </c>
      <c r="C67" s="95" t="s">
        <v>33</v>
      </c>
      <c r="D67" s="99" t="s">
        <v>41</v>
      </c>
      <c r="E67" s="100" t="s">
        <v>91</v>
      </c>
      <c r="F67" s="100" t="s">
        <v>319</v>
      </c>
      <c r="G67" s="100" t="s">
        <v>92</v>
      </c>
      <c r="H67" s="15">
        <v>0</v>
      </c>
      <c r="I67" s="15">
        <v>0</v>
      </c>
      <c r="J67" s="355">
        <f>'9 средства по кодам'!L55</f>
        <v>11800</v>
      </c>
      <c r="K67" s="355"/>
      <c r="L67" s="15"/>
      <c r="M67" s="15"/>
      <c r="N67" s="15"/>
      <c r="O67" s="15"/>
      <c r="P67" s="15"/>
      <c r="Q67" s="15"/>
      <c r="R67" s="15"/>
      <c r="S67" s="15"/>
      <c r="T67" s="11"/>
    </row>
    <row r="68" spans="1:20" s="106" customFormat="1" x14ac:dyDescent="0.2">
      <c r="A68" s="493" t="s">
        <v>72</v>
      </c>
      <c r="B68" s="493" t="s">
        <v>368</v>
      </c>
      <c r="C68" s="493" t="s">
        <v>33</v>
      </c>
      <c r="D68" s="207">
        <v>441</v>
      </c>
      <c r="E68" s="208" t="s">
        <v>91</v>
      </c>
      <c r="F68" s="209" t="s">
        <v>308</v>
      </c>
      <c r="G68" s="207">
        <v>243</v>
      </c>
      <c r="H68" s="15">
        <f>'9 средства по кодам'!H50</f>
        <v>1630864.7700000003</v>
      </c>
      <c r="I68" s="15">
        <f>'9 средства по кодам'!I50</f>
        <v>1630864.77</v>
      </c>
      <c r="J68" s="355">
        <f>'9 средства по кодам'!L56</f>
        <v>0</v>
      </c>
      <c r="K68" s="355">
        <f>'9 средства по кодам'!M50</f>
        <v>0</v>
      </c>
      <c r="L68" s="15">
        <f>'9 средства по кодам'!N50</f>
        <v>0</v>
      </c>
      <c r="M68" s="15">
        <f>'9 средства по кодам'!O50</f>
        <v>0</v>
      </c>
      <c r="N68" s="15">
        <f>'9 средства по кодам'!P50</f>
        <v>0</v>
      </c>
      <c r="O68" s="15">
        <f>'9 средства по кодам'!Q50</f>
        <v>0</v>
      </c>
      <c r="P68" s="15">
        <f>'9 средства по кодам'!R50</f>
        <v>0</v>
      </c>
      <c r="Q68" s="15">
        <f>'9 средства по кодам'!S50</f>
        <v>0</v>
      </c>
      <c r="R68" s="15">
        <f>'9 средства по кодам'!T50</f>
        <v>0</v>
      </c>
      <c r="S68" s="15">
        <f>'9 средства по кодам'!U50</f>
        <v>0</v>
      </c>
      <c r="T68" s="72"/>
    </row>
    <row r="69" spans="1:20" s="106" customFormat="1" ht="34.5" customHeight="1" x14ac:dyDescent="0.2">
      <c r="A69" s="494"/>
      <c r="B69" s="494"/>
      <c r="C69" s="494"/>
      <c r="D69" s="207">
        <v>441</v>
      </c>
      <c r="E69" s="208" t="s">
        <v>91</v>
      </c>
      <c r="F69" s="209" t="s">
        <v>388</v>
      </c>
      <c r="G69" s="207">
        <v>243</v>
      </c>
      <c r="H69" s="15">
        <f>'9 средства по кодам'!H51</f>
        <v>50000</v>
      </c>
      <c r="I69" s="15">
        <f>'9 средства по кодам'!I51</f>
        <v>50000</v>
      </c>
      <c r="J69" s="355"/>
      <c r="K69" s="355">
        <f>'9 средства по кодам'!M51</f>
        <v>0</v>
      </c>
      <c r="L69" s="15">
        <f>'9 средства по кодам'!N51</f>
        <v>0</v>
      </c>
      <c r="M69" s="15">
        <f>'9 средства по кодам'!O51</f>
        <v>0</v>
      </c>
      <c r="N69" s="15">
        <f>'9 средства по кодам'!P51</f>
        <v>0</v>
      </c>
      <c r="O69" s="15">
        <f>'9 средства по кодам'!Q51</f>
        <v>0</v>
      </c>
      <c r="P69" s="15">
        <f>'9 средства по кодам'!R51</f>
        <v>0</v>
      </c>
      <c r="Q69" s="15">
        <f>'9 средства по кодам'!S51</f>
        <v>0</v>
      </c>
      <c r="R69" s="15">
        <f>'9 средства по кодам'!T51</f>
        <v>0</v>
      </c>
      <c r="S69" s="15">
        <f>'9 средства по кодам'!U51</f>
        <v>0</v>
      </c>
      <c r="T69" s="72"/>
    </row>
    <row r="70" spans="1:20" s="106" customFormat="1" ht="18.75" customHeight="1" x14ac:dyDescent="0.2">
      <c r="A70" s="495"/>
      <c r="B70" s="495"/>
      <c r="C70" s="495"/>
      <c r="D70" s="207">
        <v>441</v>
      </c>
      <c r="E70" s="208" t="s">
        <v>91</v>
      </c>
      <c r="F70" s="209" t="s">
        <v>389</v>
      </c>
      <c r="G70" s="207">
        <v>243</v>
      </c>
      <c r="H70" s="15">
        <f>'9 средства по кодам'!H52</f>
        <v>100000</v>
      </c>
      <c r="I70" s="15">
        <f>'9 средства по кодам'!I52</f>
        <v>100000</v>
      </c>
      <c r="J70" s="355"/>
      <c r="K70" s="355">
        <f>'9 средства по кодам'!M52</f>
        <v>0</v>
      </c>
      <c r="L70" s="15">
        <f>'9 средства по кодам'!N52</f>
        <v>0</v>
      </c>
      <c r="M70" s="15">
        <f>'9 средства по кодам'!O52</f>
        <v>0</v>
      </c>
      <c r="N70" s="15">
        <f>'9 средства по кодам'!P52</f>
        <v>0</v>
      </c>
      <c r="O70" s="15">
        <f>'9 средства по кодам'!Q52</f>
        <v>0</v>
      </c>
      <c r="P70" s="15">
        <f>'9 средства по кодам'!R52</f>
        <v>0</v>
      </c>
      <c r="Q70" s="15">
        <f>'9 средства по кодам'!S52</f>
        <v>0</v>
      </c>
      <c r="R70" s="15">
        <f>'9 средства по кодам'!T52</f>
        <v>0</v>
      </c>
      <c r="S70" s="15">
        <f>'9 средства по кодам'!U52</f>
        <v>0</v>
      </c>
      <c r="T70" s="72"/>
    </row>
    <row r="71" spans="1:20" s="106" customFormat="1" ht="12.75" customHeight="1" x14ac:dyDescent="0.2">
      <c r="A71" s="421" t="s">
        <v>384</v>
      </c>
      <c r="B71" s="493" t="s">
        <v>369</v>
      </c>
      <c r="C71" s="493" t="s">
        <v>33</v>
      </c>
      <c r="D71" s="207">
        <v>441</v>
      </c>
      <c r="E71" s="208" t="s">
        <v>39</v>
      </c>
      <c r="F71" s="209" t="s">
        <v>310</v>
      </c>
      <c r="G71" s="207">
        <v>243</v>
      </c>
      <c r="H71" s="15">
        <f>'9 средства по кодам'!H53</f>
        <v>1842796.4200000002</v>
      </c>
      <c r="I71" s="15">
        <f>'9 средства по кодам'!I53</f>
        <v>1842796.42</v>
      </c>
      <c r="J71" s="355">
        <v>5960551.4699999997</v>
      </c>
      <c r="K71" s="355">
        <f>'9 средства по кодам'!M53</f>
        <v>5960551.4699999997</v>
      </c>
      <c r="L71" s="15">
        <f>'9 средства по кодам'!N53</f>
        <v>0</v>
      </c>
      <c r="M71" s="15">
        <f>'9 средства по кодам'!O53</f>
        <v>0</v>
      </c>
      <c r="N71" s="15">
        <f>'9 средства по кодам'!P53</f>
        <v>0</v>
      </c>
      <c r="O71" s="15">
        <f>'9 средства по кодам'!Q53</f>
        <v>0</v>
      </c>
      <c r="P71" s="15">
        <f>'9 средства по кодам'!R53</f>
        <v>0</v>
      </c>
      <c r="Q71" s="15">
        <f>'9 средства по кодам'!S53</f>
        <v>0</v>
      </c>
      <c r="R71" s="15">
        <f>'9 средства по кодам'!T53</f>
        <v>0</v>
      </c>
      <c r="S71" s="15">
        <f>'9 средства по кодам'!U53</f>
        <v>0</v>
      </c>
      <c r="T71" s="72"/>
    </row>
    <row r="72" spans="1:20" s="106" customFormat="1" ht="30.75" customHeight="1" x14ac:dyDescent="0.2">
      <c r="A72" s="422"/>
      <c r="B72" s="494"/>
      <c r="C72" s="494"/>
      <c r="D72" s="207">
        <v>441</v>
      </c>
      <c r="E72" s="208" t="s">
        <v>39</v>
      </c>
      <c r="F72" s="209" t="s">
        <v>388</v>
      </c>
      <c r="G72" s="207">
        <v>243</v>
      </c>
      <c r="H72" s="15">
        <f>'9 средства по кодам'!H54</f>
        <v>50000</v>
      </c>
      <c r="I72" s="15">
        <f>'9 средства по кодам'!I54</f>
        <v>50000</v>
      </c>
      <c r="J72" s="355">
        <v>50000</v>
      </c>
      <c r="K72" s="355">
        <f>'9 средства по кодам'!M54</f>
        <v>50000</v>
      </c>
      <c r="L72" s="15">
        <f>'9 средства по кодам'!N54</f>
        <v>0</v>
      </c>
      <c r="M72" s="15">
        <f>'9 средства по кодам'!O54</f>
        <v>0</v>
      </c>
      <c r="N72" s="15">
        <f>'9 средства по кодам'!P54</f>
        <v>0</v>
      </c>
      <c r="O72" s="15">
        <f>'9 средства по кодам'!Q54</f>
        <v>0</v>
      </c>
      <c r="P72" s="15">
        <f>'9 средства по кодам'!R54</f>
        <v>0</v>
      </c>
      <c r="Q72" s="15">
        <f>'9 средства по кодам'!S54</f>
        <v>0</v>
      </c>
      <c r="R72" s="15">
        <f>'9 средства по кодам'!T54</f>
        <v>0</v>
      </c>
      <c r="S72" s="15">
        <f>'9 средства по кодам'!U54</f>
        <v>0</v>
      </c>
      <c r="T72" s="72"/>
    </row>
    <row r="73" spans="1:20" s="106" customFormat="1" ht="36.75" customHeight="1" x14ac:dyDescent="0.2">
      <c r="A73" s="423"/>
      <c r="B73" s="495"/>
      <c r="C73" s="495"/>
      <c r="D73" s="207">
        <v>441</v>
      </c>
      <c r="E73" s="208" t="s">
        <v>39</v>
      </c>
      <c r="F73" s="209" t="s">
        <v>389</v>
      </c>
      <c r="G73" s="207">
        <v>243</v>
      </c>
      <c r="H73" s="15">
        <f>'9 средства по кодам'!H55</f>
        <v>63475.11</v>
      </c>
      <c r="I73" s="15">
        <f>'9 средства по кодам'!I55</f>
        <v>63475.11</v>
      </c>
      <c r="J73" s="355">
        <v>11800</v>
      </c>
      <c r="K73" s="355">
        <f>'9 средства по кодам'!M55</f>
        <v>11800</v>
      </c>
      <c r="L73" s="15">
        <f>'9 средства по кодам'!N55</f>
        <v>0</v>
      </c>
      <c r="M73" s="15">
        <f>'9 средства по кодам'!O55</f>
        <v>0</v>
      </c>
      <c r="N73" s="15">
        <f>'9 средства по кодам'!P55</f>
        <v>0</v>
      </c>
      <c r="O73" s="15">
        <f>'9 средства по кодам'!Q55</f>
        <v>0</v>
      </c>
      <c r="P73" s="15">
        <f>'9 средства по кодам'!R55</f>
        <v>0</v>
      </c>
      <c r="Q73" s="15">
        <f>'9 средства по кодам'!S55</f>
        <v>0</v>
      </c>
      <c r="R73" s="15">
        <f>'9 средства по кодам'!T55</f>
        <v>0</v>
      </c>
      <c r="S73" s="15">
        <f>'9 средства по кодам'!U55</f>
        <v>0</v>
      </c>
      <c r="T73" s="72"/>
    </row>
    <row r="74" spans="1:20" s="106" customFormat="1" ht="67.5" customHeight="1" x14ac:dyDescent="0.2">
      <c r="A74" s="28" t="s">
        <v>74</v>
      </c>
      <c r="B74" s="98" t="s">
        <v>370</v>
      </c>
      <c r="C74" s="95" t="s">
        <v>33</v>
      </c>
      <c r="D74" s="210">
        <v>441</v>
      </c>
      <c r="E74" s="211" t="s">
        <v>91</v>
      </c>
      <c r="F74" s="212" t="s">
        <v>312</v>
      </c>
      <c r="G74" s="207">
        <v>243</v>
      </c>
      <c r="H74" s="15"/>
      <c r="I74" s="15"/>
      <c r="J74" s="355">
        <f>'9 средства по кодам'!L56</f>
        <v>0</v>
      </c>
      <c r="K74" s="355"/>
      <c r="L74" s="15"/>
      <c r="M74" s="15"/>
      <c r="N74" s="15"/>
      <c r="O74" s="15"/>
      <c r="P74" s="15"/>
      <c r="Q74" s="15"/>
      <c r="R74" s="15">
        <f>'9 средства по кодам'!T56</f>
        <v>2500000</v>
      </c>
      <c r="S74" s="15">
        <f>'9 средства по кодам'!U56</f>
        <v>10286145</v>
      </c>
      <c r="T74" s="72"/>
    </row>
    <row r="75" spans="1:20" s="106" customFormat="1" ht="67.5" customHeight="1" x14ac:dyDescent="0.2">
      <c r="A75" s="28" t="s">
        <v>75</v>
      </c>
      <c r="B75" s="98" t="s">
        <v>371</v>
      </c>
      <c r="C75" s="95" t="s">
        <v>33</v>
      </c>
      <c r="D75" s="207">
        <v>441</v>
      </c>
      <c r="E75" s="208" t="s">
        <v>39</v>
      </c>
      <c r="F75" s="183" t="s">
        <v>403</v>
      </c>
      <c r="G75" s="100" t="s">
        <v>92</v>
      </c>
      <c r="H75" s="15">
        <f>'9 средства по кодам'!H57</f>
        <v>821269</v>
      </c>
      <c r="I75" s="15">
        <f>'9 средства по кодам'!I57</f>
        <v>821269</v>
      </c>
      <c r="J75" s="355">
        <f>'9 средства по кодам'!L57</f>
        <v>1460812.87</v>
      </c>
      <c r="K75" s="355">
        <f>'9 средства по кодам'!M57</f>
        <v>1460812.87</v>
      </c>
      <c r="L75" s="15">
        <f>'9 средства по кодам'!N57</f>
        <v>0</v>
      </c>
      <c r="M75" s="15">
        <f>'9 средства по кодам'!O57</f>
        <v>0</v>
      </c>
      <c r="N75" s="15">
        <f>'9 средства по кодам'!P57</f>
        <v>0</v>
      </c>
      <c r="O75" s="15">
        <f>'9 средства по кодам'!Q57</f>
        <v>0</v>
      </c>
      <c r="P75" s="15">
        <f>'9 средства по кодам'!R57</f>
        <v>0</v>
      </c>
      <c r="Q75" s="15">
        <f>'9 средства по кодам'!S57</f>
        <v>0</v>
      </c>
      <c r="R75" s="15">
        <f>'9 средства по кодам'!T57</f>
        <v>0</v>
      </c>
      <c r="S75" s="15">
        <f>'9 средства по кодам'!U57</f>
        <v>0</v>
      </c>
      <c r="T75" s="15">
        <f>'9 средства по кодам'!V57</f>
        <v>0</v>
      </c>
    </row>
    <row r="76" spans="1:20" s="106" customFormat="1" ht="67.5" customHeight="1" x14ac:dyDescent="0.2">
      <c r="A76" s="28" t="s">
        <v>76</v>
      </c>
      <c r="B76" s="98" t="s">
        <v>372</v>
      </c>
      <c r="C76" s="95" t="s">
        <v>33</v>
      </c>
      <c r="D76" s="207">
        <v>441</v>
      </c>
      <c r="E76" s="208" t="s">
        <v>91</v>
      </c>
      <c r="F76" s="183" t="s">
        <v>307</v>
      </c>
      <c r="G76" s="207">
        <v>243</v>
      </c>
      <c r="H76" s="15"/>
      <c r="I76" s="15"/>
      <c r="J76" s="355">
        <f>'9 средства по кодам'!L58</f>
        <v>0</v>
      </c>
      <c r="K76" s="355"/>
      <c r="L76" s="15"/>
      <c r="M76" s="15"/>
      <c r="N76" s="15"/>
      <c r="O76" s="15"/>
      <c r="P76" s="15"/>
      <c r="Q76" s="15"/>
      <c r="R76" s="15">
        <f>'9 средства по кодам'!T58</f>
        <v>9198744</v>
      </c>
      <c r="S76" s="15">
        <f>'9 средства по кодам'!U58</f>
        <v>1776533</v>
      </c>
      <c r="T76" s="72"/>
    </row>
    <row r="77" spans="1:20" s="106" customFormat="1" ht="22.5" customHeight="1" x14ac:dyDescent="0.2">
      <c r="A77" s="421" t="s">
        <v>77</v>
      </c>
      <c r="B77" s="493" t="s">
        <v>373</v>
      </c>
      <c r="C77" s="493" t="s">
        <v>33</v>
      </c>
      <c r="D77" s="207">
        <v>441</v>
      </c>
      <c r="E77" s="208" t="s">
        <v>91</v>
      </c>
      <c r="F77" s="183" t="s">
        <v>317</v>
      </c>
      <c r="G77" s="207">
        <v>243</v>
      </c>
      <c r="H77" s="15">
        <f>'9 средства по кодам'!H59</f>
        <v>927069.3600000001</v>
      </c>
      <c r="I77" s="15">
        <f>'9 средства по кодам'!I59</f>
        <v>927069.36</v>
      </c>
      <c r="J77" s="355">
        <f>'9 средства по кодам'!L59</f>
        <v>0</v>
      </c>
      <c r="K77" s="355">
        <f>'9 средства по кодам'!M59</f>
        <v>0</v>
      </c>
      <c r="L77" s="15">
        <f>'9 средства по кодам'!N59</f>
        <v>0</v>
      </c>
      <c r="M77" s="15">
        <f>'9 средства по кодам'!O59</f>
        <v>0</v>
      </c>
      <c r="N77" s="15">
        <f>'9 средства по кодам'!P59</f>
        <v>0</v>
      </c>
      <c r="O77" s="15">
        <f>'9 средства по кодам'!Q59</f>
        <v>0</v>
      </c>
      <c r="P77" s="15">
        <f>'9 средства по кодам'!R59</f>
        <v>0</v>
      </c>
      <c r="Q77" s="15">
        <f>'9 средства по кодам'!S59</f>
        <v>0</v>
      </c>
      <c r="R77" s="15">
        <f>'9 средства по кодам'!T59</f>
        <v>0</v>
      </c>
      <c r="S77" s="15">
        <f>'9 средства по кодам'!U59</f>
        <v>0</v>
      </c>
      <c r="T77" s="72"/>
    </row>
    <row r="78" spans="1:20" s="106" customFormat="1" ht="24.75" customHeight="1" x14ac:dyDescent="0.2">
      <c r="A78" s="422"/>
      <c r="B78" s="494"/>
      <c r="C78" s="494"/>
      <c r="D78" s="207">
        <v>441</v>
      </c>
      <c r="E78" s="208" t="s">
        <v>91</v>
      </c>
      <c r="F78" s="183" t="s">
        <v>388</v>
      </c>
      <c r="G78" s="207">
        <v>243</v>
      </c>
      <c r="H78" s="15">
        <f>'9 средства по кодам'!H60</f>
        <v>50000</v>
      </c>
      <c r="I78" s="15">
        <f>'9 средства по кодам'!I60</f>
        <v>50000</v>
      </c>
      <c r="J78" s="355">
        <f>'9 средства по кодам'!L60</f>
        <v>0</v>
      </c>
      <c r="K78" s="355">
        <f>'9 средства по кодам'!M60</f>
        <v>0</v>
      </c>
      <c r="L78" s="15">
        <f>'9 средства по кодам'!N60</f>
        <v>0</v>
      </c>
      <c r="M78" s="15">
        <f>'9 средства по кодам'!O60</f>
        <v>0</v>
      </c>
      <c r="N78" s="15">
        <f>'9 средства по кодам'!P60</f>
        <v>0</v>
      </c>
      <c r="O78" s="15">
        <f>'9 средства по кодам'!Q60</f>
        <v>0</v>
      </c>
      <c r="P78" s="15">
        <f>'9 средства по кодам'!R60</f>
        <v>0</v>
      </c>
      <c r="Q78" s="15">
        <f>'9 средства по кодам'!S60</f>
        <v>0</v>
      </c>
      <c r="R78" s="15">
        <f>'9 средства по кодам'!T60</f>
        <v>0</v>
      </c>
      <c r="S78" s="15">
        <f>'9 средства по кодам'!U60</f>
        <v>0</v>
      </c>
      <c r="T78" s="72"/>
    </row>
    <row r="79" spans="1:20" s="106" customFormat="1" ht="45.75" customHeight="1" x14ac:dyDescent="0.2">
      <c r="A79" s="423"/>
      <c r="B79" s="495"/>
      <c r="C79" s="495"/>
      <c r="D79" s="207">
        <v>441</v>
      </c>
      <c r="E79" s="208" t="s">
        <v>91</v>
      </c>
      <c r="F79" s="183" t="s">
        <v>389</v>
      </c>
      <c r="G79" s="207">
        <v>243</v>
      </c>
      <c r="H79" s="15">
        <f>'9 средства по кодам'!H61</f>
        <v>134479.5</v>
      </c>
      <c r="I79" s="15">
        <f>'9 средства по кодам'!I61</f>
        <v>134479.5</v>
      </c>
      <c r="J79" s="355">
        <f>'9 средства по кодам'!L61</f>
        <v>0</v>
      </c>
      <c r="K79" s="355">
        <f>'9 средства по кодам'!M61</f>
        <v>0</v>
      </c>
      <c r="L79" s="15">
        <f>'9 средства по кодам'!N61</f>
        <v>0</v>
      </c>
      <c r="M79" s="15">
        <f>'9 средства по кодам'!O61</f>
        <v>0</v>
      </c>
      <c r="N79" s="15">
        <f>'9 средства по кодам'!P61</f>
        <v>0</v>
      </c>
      <c r="O79" s="15">
        <f>'9 средства по кодам'!Q61</f>
        <v>0</v>
      </c>
      <c r="P79" s="15">
        <f>'9 средства по кодам'!R61</f>
        <v>0</v>
      </c>
      <c r="Q79" s="15">
        <f>'9 средства по кодам'!S61</f>
        <v>0</v>
      </c>
      <c r="R79" s="15">
        <f>'9 средства по кодам'!T61</f>
        <v>0</v>
      </c>
      <c r="S79" s="15">
        <f>'9 средства по кодам'!U61</f>
        <v>0</v>
      </c>
      <c r="T79" s="72"/>
    </row>
    <row r="80" spans="1:20" s="106" customFormat="1" ht="20.25" customHeight="1" x14ac:dyDescent="0.2">
      <c r="A80" s="421" t="s">
        <v>78</v>
      </c>
      <c r="B80" s="493" t="s">
        <v>374</v>
      </c>
      <c r="C80" s="493" t="s">
        <v>33</v>
      </c>
      <c r="D80" s="207">
        <v>441</v>
      </c>
      <c r="E80" s="208" t="s">
        <v>91</v>
      </c>
      <c r="F80" s="183" t="s">
        <v>390</v>
      </c>
      <c r="G80" s="207">
        <v>243</v>
      </c>
      <c r="H80" s="15">
        <f>'9 средства по кодам'!H62</f>
        <v>701434.28999999992</v>
      </c>
      <c r="I80" s="15">
        <f>'9 средства по кодам'!I62</f>
        <v>701434.29</v>
      </c>
      <c r="J80" s="354">
        <f>'9 средства по кодам'!L62</f>
        <v>0</v>
      </c>
      <c r="K80" s="355">
        <f>'9 средства по кодам'!M62</f>
        <v>0</v>
      </c>
      <c r="L80" s="15">
        <f>'9 средства по кодам'!N62</f>
        <v>0</v>
      </c>
      <c r="M80" s="15">
        <f>'9 средства по кодам'!O62</f>
        <v>0</v>
      </c>
      <c r="N80" s="15">
        <f>'9 средства по кодам'!P62</f>
        <v>0</v>
      </c>
      <c r="O80" s="15">
        <f>'9 средства по кодам'!Q62</f>
        <v>0</v>
      </c>
      <c r="P80" s="15">
        <f>'9 средства по кодам'!R62</f>
        <v>0</v>
      </c>
      <c r="Q80" s="15">
        <f>'9 средства по кодам'!S62</f>
        <v>0</v>
      </c>
      <c r="R80" s="15">
        <f>'9 средства по кодам'!T62</f>
        <v>0</v>
      </c>
      <c r="S80" s="15">
        <f>'9 средства по кодам'!U62</f>
        <v>0</v>
      </c>
      <c r="T80" s="72"/>
    </row>
    <row r="81" spans="1:20" s="106" customFormat="1" ht="27.75" customHeight="1" x14ac:dyDescent="0.2">
      <c r="A81" s="422"/>
      <c r="B81" s="494"/>
      <c r="C81" s="494"/>
      <c r="D81" s="207">
        <v>441</v>
      </c>
      <c r="E81" s="208" t="s">
        <v>91</v>
      </c>
      <c r="F81" s="183" t="s">
        <v>388</v>
      </c>
      <c r="G81" s="207">
        <v>243</v>
      </c>
      <c r="H81" s="15">
        <f>'9 средства по кодам'!H63</f>
        <v>50000</v>
      </c>
      <c r="I81" s="15">
        <f>'9 средства по кодам'!I63</f>
        <v>50000</v>
      </c>
      <c r="J81" s="355">
        <v>50000</v>
      </c>
      <c r="K81" s="355">
        <f>'9 средства по кодам'!M63</f>
        <v>50000</v>
      </c>
      <c r="L81" s="15">
        <f>'9 средства по кодам'!N63</f>
        <v>0</v>
      </c>
      <c r="M81" s="15">
        <f>'9 средства по кодам'!O63</f>
        <v>0</v>
      </c>
      <c r="N81" s="15">
        <f>'9 средства по кодам'!P63</f>
        <v>0</v>
      </c>
      <c r="O81" s="15">
        <f>'9 средства по кодам'!Q63</f>
        <v>0</v>
      </c>
      <c r="P81" s="15">
        <f>'9 средства по кодам'!R63</f>
        <v>0</v>
      </c>
      <c r="Q81" s="15">
        <f>'9 средства по кодам'!S63</f>
        <v>0</v>
      </c>
      <c r="R81" s="15">
        <f>'9 средства по кодам'!T63</f>
        <v>0</v>
      </c>
      <c r="S81" s="15">
        <f>'9 средства по кодам'!U63</f>
        <v>0</v>
      </c>
      <c r="T81" s="72"/>
    </row>
    <row r="82" spans="1:20" s="106" customFormat="1" ht="26.25" customHeight="1" x14ac:dyDescent="0.2">
      <c r="A82" s="423"/>
      <c r="B82" s="495"/>
      <c r="C82" s="495"/>
      <c r="D82" s="207">
        <v>441</v>
      </c>
      <c r="E82" s="208" t="s">
        <v>91</v>
      </c>
      <c r="F82" s="183" t="s">
        <v>389</v>
      </c>
      <c r="G82" s="207">
        <v>243</v>
      </c>
      <c r="H82" s="15">
        <f>'9 средства по кодам'!H64</f>
        <v>12146.95</v>
      </c>
      <c r="I82" s="15">
        <f>'9 средства по кодам'!I64</f>
        <v>12146.95</v>
      </c>
      <c r="J82" s="355">
        <f>'9 средства по кодам'!L64</f>
        <v>11800</v>
      </c>
      <c r="K82" s="355">
        <f>'9 средства по кодам'!M64</f>
        <v>11800</v>
      </c>
      <c r="L82" s="15">
        <f>'9 средства по кодам'!N64</f>
        <v>0</v>
      </c>
      <c r="M82" s="15">
        <f>'9 средства по кодам'!O64</f>
        <v>0</v>
      </c>
      <c r="N82" s="15">
        <f>'9 средства по кодам'!P64</f>
        <v>0</v>
      </c>
      <c r="O82" s="15">
        <f>'9 средства по кодам'!Q64</f>
        <v>0</v>
      </c>
      <c r="P82" s="15">
        <f>'9 средства по кодам'!R64</f>
        <v>0</v>
      </c>
      <c r="Q82" s="15">
        <f>'9 средства по кодам'!S64</f>
        <v>0</v>
      </c>
      <c r="R82" s="15">
        <f>'9 средства по кодам'!T64</f>
        <v>0</v>
      </c>
      <c r="S82" s="15">
        <f>'9 средства по кодам'!U64</f>
        <v>0</v>
      </c>
      <c r="T82" s="72"/>
    </row>
    <row r="83" spans="1:20" s="106" customFormat="1" ht="26.25" customHeight="1" x14ac:dyDescent="0.2">
      <c r="A83" s="421" t="s">
        <v>79</v>
      </c>
      <c r="B83" s="493" t="s">
        <v>375</v>
      </c>
      <c r="C83" s="493" t="s">
        <v>33</v>
      </c>
      <c r="D83" s="213">
        <v>441</v>
      </c>
      <c r="E83" s="214" t="s">
        <v>39</v>
      </c>
      <c r="F83" s="215" t="s">
        <v>391</v>
      </c>
      <c r="G83" s="207">
        <v>243</v>
      </c>
      <c r="H83" s="15">
        <f>'9 средства по кодам'!H65</f>
        <v>0</v>
      </c>
      <c r="I83" s="15">
        <f>'9 средства по кодам'!I65</f>
        <v>0</v>
      </c>
      <c r="J83" s="355">
        <f>'9 средства по кодам'!L65</f>
        <v>3372619.65</v>
      </c>
      <c r="K83" s="355">
        <v>3372619.65</v>
      </c>
      <c r="L83" s="15">
        <f>'9 средства по кодам'!N65</f>
        <v>0</v>
      </c>
      <c r="M83" s="15">
        <f>'9 средства по кодам'!O65</f>
        <v>0</v>
      </c>
      <c r="N83" s="15">
        <f>'9 средства по кодам'!P65</f>
        <v>0</v>
      </c>
      <c r="O83" s="15">
        <f>'9 средства по кодам'!Q65</f>
        <v>0</v>
      </c>
      <c r="P83" s="15">
        <f>'9 средства по кодам'!R65</f>
        <v>0</v>
      </c>
      <c r="Q83" s="15">
        <f>'9 средства по кодам'!S65</f>
        <v>0</v>
      </c>
      <c r="R83" s="15">
        <f>'9 средства по кодам'!T65</f>
        <v>0</v>
      </c>
      <c r="S83" s="15">
        <f>'9 средства по кодам'!U65</f>
        <v>0</v>
      </c>
      <c r="T83" s="72"/>
    </row>
    <row r="84" spans="1:20" s="106" customFormat="1" ht="26.25" customHeight="1" x14ac:dyDescent="0.2">
      <c r="A84" s="422"/>
      <c r="B84" s="494"/>
      <c r="C84" s="494"/>
      <c r="D84" s="213">
        <v>441</v>
      </c>
      <c r="E84" s="214" t="s">
        <v>392</v>
      </c>
      <c r="F84" s="215" t="s">
        <v>310</v>
      </c>
      <c r="G84" s="207">
        <v>243</v>
      </c>
      <c r="H84" s="15"/>
      <c r="I84" s="15"/>
      <c r="J84" s="355"/>
      <c r="K84" s="355"/>
      <c r="L84" s="15"/>
      <c r="M84" s="15"/>
      <c r="N84" s="15"/>
      <c r="O84" s="15"/>
      <c r="P84" s="15"/>
      <c r="Q84" s="15"/>
      <c r="R84" s="15"/>
      <c r="S84" s="15"/>
      <c r="T84" s="72"/>
    </row>
    <row r="85" spans="1:20" s="106" customFormat="1" ht="26.25" customHeight="1" x14ac:dyDescent="0.2">
      <c r="A85" s="422"/>
      <c r="B85" s="494"/>
      <c r="C85" s="494"/>
      <c r="D85" s="207">
        <v>441</v>
      </c>
      <c r="E85" s="208" t="s">
        <v>91</v>
      </c>
      <c r="F85" s="183" t="s">
        <v>388</v>
      </c>
      <c r="G85" s="207">
        <v>243</v>
      </c>
      <c r="H85" s="15">
        <f>'9 средства по кодам'!H67</f>
        <v>50000</v>
      </c>
      <c r="I85" s="15">
        <f>'9 средства по кодам'!I67</f>
        <v>50000</v>
      </c>
      <c r="J85" s="355">
        <f>'9 средства по кодам'!L67</f>
        <v>0</v>
      </c>
      <c r="K85" s="355">
        <f>'9 средства по кодам'!M67</f>
        <v>0</v>
      </c>
      <c r="L85" s="15">
        <f>'9 средства по кодам'!N67</f>
        <v>0</v>
      </c>
      <c r="M85" s="15">
        <f>'9 средства по кодам'!O67</f>
        <v>0</v>
      </c>
      <c r="N85" s="15">
        <f>'9 средства по кодам'!P67</f>
        <v>0</v>
      </c>
      <c r="O85" s="15">
        <f>'9 средства по кодам'!Q67</f>
        <v>0</v>
      </c>
      <c r="P85" s="15">
        <f>'9 средства по кодам'!R67</f>
        <v>0</v>
      </c>
      <c r="Q85" s="15">
        <f>'9 средства по кодам'!S67</f>
        <v>0</v>
      </c>
      <c r="R85" s="15">
        <f>'9 средства по кодам'!T67</f>
        <v>0</v>
      </c>
      <c r="S85" s="15">
        <f>'9 средства по кодам'!U67</f>
        <v>0</v>
      </c>
      <c r="T85" s="72"/>
    </row>
    <row r="86" spans="1:20" s="106" customFormat="1" ht="26.25" customHeight="1" x14ac:dyDescent="0.2">
      <c r="A86" s="423"/>
      <c r="B86" s="495"/>
      <c r="C86" s="495"/>
      <c r="D86" s="207">
        <v>441</v>
      </c>
      <c r="E86" s="208" t="s">
        <v>91</v>
      </c>
      <c r="F86" s="183" t="s">
        <v>389</v>
      </c>
      <c r="G86" s="207">
        <v>243</v>
      </c>
      <c r="H86" s="15">
        <f>'9 средства по кодам'!H68</f>
        <v>0</v>
      </c>
      <c r="I86" s="15">
        <f>'9 средства по кодам'!I68</f>
        <v>0</v>
      </c>
      <c r="J86" s="355">
        <f>'9 средства по кодам'!L68</f>
        <v>0</v>
      </c>
      <c r="K86" s="355">
        <f>'9 средства по кодам'!M68</f>
        <v>0</v>
      </c>
      <c r="L86" s="15">
        <f>'9 средства по кодам'!N68</f>
        <v>0</v>
      </c>
      <c r="M86" s="15">
        <f>'9 средства по кодам'!O68</f>
        <v>0</v>
      </c>
      <c r="N86" s="15">
        <f>'9 средства по кодам'!P68</f>
        <v>0</v>
      </c>
      <c r="O86" s="15">
        <f>'9 средства по кодам'!Q68</f>
        <v>0</v>
      </c>
      <c r="P86" s="15">
        <f>'9 средства по кодам'!R68</f>
        <v>0</v>
      </c>
      <c r="Q86" s="15">
        <f>'9 средства по кодам'!S68</f>
        <v>0</v>
      </c>
      <c r="R86" s="15">
        <f>'9 средства по кодам'!T68</f>
        <v>0</v>
      </c>
      <c r="S86" s="15">
        <f>'9 средства по кодам'!U68</f>
        <v>0</v>
      </c>
      <c r="T86" s="72"/>
    </row>
    <row r="87" spans="1:20" s="106" customFormat="1" ht="26.25" customHeight="1" x14ac:dyDescent="0.2">
      <c r="A87" s="421" t="s">
        <v>80</v>
      </c>
      <c r="B87" s="493" t="s">
        <v>376</v>
      </c>
      <c r="C87" s="493" t="s">
        <v>33</v>
      </c>
      <c r="D87" s="213">
        <v>441</v>
      </c>
      <c r="E87" s="214" t="s">
        <v>39</v>
      </c>
      <c r="F87" s="215" t="s">
        <v>309</v>
      </c>
      <c r="G87" s="207">
        <v>243</v>
      </c>
      <c r="H87" s="15">
        <f>'9 средства по кодам'!H69</f>
        <v>983606.77</v>
      </c>
      <c r="I87" s="15">
        <f>'9 средства по кодам'!I69</f>
        <v>983606.77</v>
      </c>
      <c r="J87" s="355">
        <f>'9 средства по кодам'!L69</f>
        <v>0</v>
      </c>
      <c r="K87" s="355">
        <f>'9 средства по кодам'!M69</f>
        <v>0</v>
      </c>
      <c r="L87" s="15">
        <f>'9 средства по кодам'!N69</f>
        <v>0</v>
      </c>
      <c r="M87" s="15">
        <f>'9 средства по кодам'!O69</f>
        <v>0</v>
      </c>
      <c r="N87" s="15">
        <f>'9 средства по кодам'!P69</f>
        <v>0</v>
      </c>
      <c r="O87" s="15">
        <f>'9 средства по кодам'!Q69</f>
        <v>0</v>
      </c>
      <c r="P87" s="15">
        <f>'9 средства по кодам'!R69</f>
        <v>0</v>
      </c>
      <c r="Q87" s="15">
        <f>'9 средства по кодам'!S69</f>
        <v>0</v>
      </c>
      <c r="R87" s="15">
        <f>'9 средства по кодам'!T69</f>
        <v>0</v>
      </c>
      <c r="S87" s="15">
        <f>'9 средства по кодам'!U69</f>
        <v>0</v>
      </c>
      <c r="T87" s="72"/>
    </row>
    <row r="88" spans="1:20" s="106" customFormat="1" ht="26.25" customHeight="1" x14ac:dyDescent="0.2">
      <c r="A88" s="422"/>
      <c r="B88" s="494"/>
      <c r="C88" s="494"/>
      <c r="D88" s="207">
        <v>441</v>
      </c>
      <c r="E88" s="208" t="s">
        <v>39</v>
      </c>
      <c r="F88" s="183" t="s">
        <v>388</v>
      </c>
      <c r="G88" s="207">
        <v>243</v>
      </c>
      <c r="H88" s="15">
        <f>'9 средства по кодам'!H70</f>
        <v>50000</v>
      </c>
      <c r="I88" s="15">
        <f>'9 средства по кодам'!I70</f>
        <v>50000</v>
      </c>
      <c r="J88" s="355">
        <f>'9 средства по кодам'!L70</f>
        <v>0</v>
      </c>
      <c r="K88" s="355">
        <f>'9 средства по кодам'!M70</f>
        <v>0</v>
      </c>
      <c r="L88" s="15">
        <f>'9 средства по кодам'!N70</f>
        <v>0</v>
      </c>
      <c r="M88" s="15">
        <f>'9 средства по кодам'!O70</f>
        <v>0</v>
      </c>
      <c r="N88" s="15">
        <f>'9 средства по кодам'!P70</f>
        <v>0</v>
      </c>
      <c r="O88" s="15">
        <f>'9 средства по кодам'!Q70</f>
        <v>0</v>
      </c>
      <c r="P88" s="15">
        <f>'9 средства по кодам'!R70</f>
        <v>0</v>
      </c>
      <c r="Q88" s="15">
        <f>'9 средства по кодам'!S70</f>
        <v>0</v>
      </c>
      <c r="R88" s="15">
        <f>'9 средства по кодам'!T70</f>
        <v>200000</v>
      </c>
      <c r="S88" s="15">
        <f>'9 средства по кодам'!U70</f>
        <v>200000</v>
      </c>
      <c r="T88" s="72"/>
    </row>
    <row r="89" spans="1:20" s="106" customFormat="1" ht="26.25" customHeight="1" x14ac:dyDescent="0.2">
      <c r="A89" s="423"/>
      <c r="B89" s="495"/>
      <c r="C89" s="495"/>
      <c r="D89" s="207">
        <v>441</v>
      </c>
      <c r="E89" s="208" t="s">
        <v>39</v>
      </c>
      <c r="F89" s="183" t="s">
        <v>389</v>
      </c>
      <c r="G89" s="207">
        <v>243</v>
      </c>
      <c r="H89" s="15">
        <f>'9 средства по кодам'!H71</f>
        <v>5292.37</v>
      </c>
      <c r="I89" s="15">
        <f>'9 средства по кодам'!I71</f>
        <v>5292.37</v>
      </c>
      <c r="J89" s="355">
        <f>'9 средства по кодам'!L71</f>
        <v>0</v>
      </c>
      <c r="K89" s="355">
        <f>'9 средства по кодам'!M71</f>
        <v>0</v>
      </c>
      <c r="L89" s="15">
        <f>'9 средства по кодам'!N71</f>
        <v>0</v>
      </c>
      <c r="M89" s="15">
        <f>'9 средства по кодам'!O71</f>
        <v>0</v>
      </c>
      <c r="N89" s="15">
        <f>'9 средства по кодам'!P71</f>
        <v>0</v>
      </c>
      <c r="O89" s="15">
        <f>'9 средства по кодам'!Q71</f>
        <v>0</v>
      </c>
      <c r="P89" s="15">
        <f>'9 средства по кодам'!R71</f>
        <v>0</v>
      </c>
      <c r="Q89" s="15">
        <f>'9 средства по кодам'!S71</f>
        <v>0</v>
      </c>
      <c r="R89" s="15">
        <f>'9 средства по кодам'!T71</f>
        <v>400000</v>
      </c>
      <c r="S89" s="15">
        <f>'9 средства по кодам'!U71</f>
        <v>400000</v>
      </c>
      <c r="T89" s="72"/>
    </row>
    <row r="90" spans="1:20" s="106" customFormat="1" ht="59.25" customHeight="1" x14ac:dyDescent="0.2">
      <c r="A90" s="28" t="s">
        <v>81</v>
      </c>
      <c r="B90" s="179" t="s">
        <v>450</v>
      </c>
      <c r="C90" s="95" t="s">
        <v>33</v>
      </c>
      <c r="D90" s="207">
        <v>441</v>
      </c>
      <c r="E90" s="208" t="s">
        <v>91</v>
      </c>
      <c r="F90" s="183" t="s">
        <v>455</v>
      </c>
      <c r="G90" s="207">
        <v>243</v>
      </c>
      <c r="H90" s="15">
        <f>'9 средства по кодам'!H72</f>
        <v>0</v>
      </c>
      <c r="I90" s="15">
        <f>'9 средства по кодам'!I72</f>
        <v>0</v>
      </c>
      <c r="J90" s="355">
        <v>548414.15</v>
      </c>
      <c r="K90" s="355">
        <v>548414.15</v>
      </c>
      <c r="L90" s="15">
        <f>'9 средства по кодам'!N72</f>
        <v>0</v>
      </c>
      <c r="M90" s="15">
        <f>'9 средства по кодам'!O72</f>
        <v>0</v>
      </c>
      <c r="N90" s="15">
        <f>'9 средства по кодам'!P72</f>
        <v>0</v>
      </c>
      <c r="O90" s="15">
        <f>'9 средства по кодам'!Q72</f>
        <v>0</v>
      </c>
      <c r="P90" s="15">
        <f>'9 средства по кодам'!R72</f>
        <v>0</v>
      </c>
      <c r="Q90" s="15">
        <f>'9 средства по кодам'!S72</f>
        <v>0</v>
      </c>
      <c r="R90" s="15">
        <f>'9 средства по кодам'!T72</f>
        <v>0</v>
      </c>
      <c r="S90" s="15">
        <f>'9 средства по кодам'!U72</f>
        <v>0</v>
      </c>
      <c r="T90" s="72"/>
    </row>
    <row r="91" spans="1:20" s="106" customFormat="1" ht="26.25" customHeight="1" x14ac:dyDescent="0.2">
      <c r="A91" s="28" t="s">
        <v>82</v>
      </c>
      <c r="B91" s="179" t="s">
        <v>452</v>
      </c>
      <c r="C91" s="95" t="s">
        <v>33</v>
      </c>
      <c r="D91" s="185" t="s">
        <v>41</v>
      </c>
      <c r="E91" s="185" t="s">
        <v>145</v>
      </c>
      <c r="F91" s="182" t="s">
        <v>451</v>
      </c>
      <c r="G91" s="185" t="s">
        <v>92</v>
      </c>
      <c r="H91" s="15">
        <f>'9 средства по кодам'!H75</f>
        <v>0</v>
      </c>
      <c r="I91" s="15">
        <f>'9 средства по кодам'!I75</f>
        <v>0</v>
      </c>
      <c r="J91" s="355">
        <f>'9 средства по кодам'!L73</f>
        <v>859063.48</v>
      </c>
      <c r="K91" s="355">
        <v>859063.48</v>
      </c>
      <c r="L91" s="15">
        <f>'9 средства по кодам'!N73</f>
        <v>0</v>
      </c>
      <c r="M91" s="15">
        <f>'9 средства по кодам'!O73</f>
        <v>0</v>
      </c>
      <c r="N91" s="15">
        <f>'9 средства по кодам'!P73</f>
        <v>0</v>
      </c>
      <c r="O91" s="15">
        <f>'9 средства по кодам'!Q73</f>
        <v>0</v>
      </c>
      <c r="P91" s="15">
        <f>'9 средства по кодам'!R73</f>
        <v>0</v>
      </c>
      <c r="Q91" s="15">
        <f>'9 средства по кодам'!S73</f>
        <v>0</v>
      </c>
      <c r="R91" s="15">
        <f>'9 средства по кодам'!T73</f>
        <v>0</v>
      </c>
      <c r="S91" s="15">
        <f>'9 средства по кодам'!U73</f>
        <v>0</v>
      </c>
      <c r="T91" s="72"/>
    </row>
    <row r="92" spans="1:20" s="106" customFormat="1" ht="19.5" customHeight="1" x14ac:dyDescent="0.2">
      <c r="A92" s="28" t="s">
        <v>83</v>
      </c>
      <c r="B92" s="322" t="s">
        <v>453</v>
      </c>
      <c r="C92" s="95" t="s">
        <v>33</v>
      </c>
      <c r="D92" s="185" t="s">
        <v>41</v>
      </c>
      <c r="E92" s="185" t="s">
        <v>392</v>
      </c>
      <c r="F92" s="183" t="s">
        <v>454</v>
      </c>
      <c r="G92" s="185" t="s">
        <v>92</v>
      </c>
      <c r="H92" s="15">
        <f>'9 средства по кодам'!H76</f>
        <v>0</v>
      </c>
      <c r="I92" s="15">
        <f>'9 средства по кодам'!I76</f>
        <v>0</v>
      </c>
      <c r="J92" s="355">
        <v>59266.04</v>
      </c>
      <c r="K92" s="355">
        <v>59266.04</v>
      </c>
      <c r="L92" s="15">
        <f>'9 средства по кодам'!N74</f>
        <v>0</v>
      </c>
      <c r="M92" s="15">
        <f>'9 средства по кодам'!O74</f>
        <v>0</v>
      </c>
      <c r="N92" s="15">
        <f>'9 средства по кодам'!P74</f>
        <v>0</v>
      </c>
      <c r="O92" s="15">
        <f>'9 средства по кодам'!Q74</f>
        <v>0</v>
      </c>
      <c r="P92" s="15">
        <f>'9 средства по кодам'!R74</f>
        <v>0</v>
      </c>
      <c r="Q92" s="15">
        <f>'9 средства по кодам'!S74</f>
        <v>0</v>
      </c>
      <c r="R92" s="15">
        <f>'9 средства по кодам'!T74</f>
        <v>0</v>
      </c>
      <c r="S92" s="15">
        <f>'9 средства по кодам'!U74</f>
        <v>0</v>
      </c>
      <c r="T92" s="72"/>
    </row>
    <row r="93" spans="1:20" s="106" customFormat="1" ht="26.25" customHeight="1" x14ac:dyDescent="0.2">
      <c r="A93" s="28" t="s">
        <v>84</v>
      </c>
      <c r="B93" s="179" t="s">
        <v>378</v>
      </c>
      <c r="C93" s="95" t="s">
        <v>33</v>
      </c>
      <c r="D93" s="185" t="s">
        <v>41</v>
      </c>
      <c r="E93" s="185" t="s">
        <v>145</v>
      </c>
      <c r="F93" s="183" t="s">
        <v>320</v>
      </c>
      <c r="G93" s="185" t="s">
        <v>92</v>
      </c>
      <c r="H93" s="15"/>
      <c r="I93" s="15"/>
      <c r="J93" s="355">
        <f>'9 средства по кодам'!L75</f>
        <v>0</v>
      </c>
      <c r="K93" s="355">
        <f>'9 средства по кодам'!M75</f>
        <v>0</v>
      </c>
      <c r="L93" s="15">
        <f>'9 средства по кодам'!N75</f>
        <v>0</v>
      </c>
      <c r="M93" s="15">
        <f>'9 средства по кодам'!O75</f>
        <v>0</v>
      </c>
      <c r="N93" s="15">
        <f>'9 средства по кодам'!P75</f>
        <v>0</v>
      </c>
      <c r="O93" s="15">
        <f>'9 средства по кодам'!Q75</f>
        <v>0</v>
      </c>
      <c r="P93" s="15">
        <f>'9 средства по кодам'!R75</f>
        <v>0</v>
      </c>
      <c r="Q93" s="15">
        <f>'9 средства по кодам'!S75</f>
        <v>0</v>
      </c>
      <c r="R93" s="15">
        <f>'9 средства по кодам'!T75</f>
        <v>731937</v>
      </c>
      <c r="S93" s="15">
        <f>'9 средства по кодам'!U75</f>
        <v>0</v>
      </c>
      <c r="T93" s="72"/>
    </row>
    <row r="94" spans="1:20" s="106" customFormat="1" ht="26.25" customHeight="1" x14ac:dyDescent="0.2">
      <c r="A94" s="28" t="s">
        <v>85</v>
      </c>
      <c r="B94" s="179" t="s">
        <v>379</v>
      </c>
      <c r="C94" s="95" t="s">
        <v>33</v>
      </c>
      <c r="D94" s="185" t="s">
        <v>41</v>
      </c>
      <c r="E94" s="185" t="s">
        <v>392</v>
      </c>
      <c r="F94" s="183" t="s">
        <v>385</v>
      </c>
      <c r="G94" s="185" t="s">
        <v>92</v>
      </c>
      <c r="H94" s="15"/>
      <c r="I94" s="15"/>
      <c r="J94" s="355">
        <f>'9 средства по кодам'!L76</f>
        <v>0</v>
      </c>
      <c r="K94" s="355">
        <f>'9 средства по кодам'!M76</f>
        <v>0</v>
      </c>
      <c r="L94" s="15">
        <f>'9 средства по кодам'!N76</f>
        <v>0</v>
      </c>
      <c r="M94" s="15">
        <f>'9 средства по кодам'!O76</f>
        <v>0</v>
      </c>
      <c r="N94" s="15">
        <f>'9 средства по кодам'!P76</f>
        <v>0</v>
      </c>
      <c r="O94" s="15">
        <f>'9 средства по кодам'!Q76</f>
        <v>0</v>
      </c>
      <c r="P94" s="15">
        <f>'9 средства по кодам'!R76</f>
        <v>0</v>
      </c>
      <c r="Q94" s="15">
        <f>'9 средства по кодам'!S76</f>
        <v>0</v>
      </c>
      <c r="R94" s="15">
        <f>'9 средства по кодам'!T76</f>
        <v>0</v>
      </c>
      <c r="S94" s="15">
        <f>'9 средства по кодам'!U76</f>
        <v>2027363</v>
      </c>
      <c r="T94" s="72"/>
    </row>
    <row r="95" spans="1:20" s="106" customFormat="1" ht="26.25" customHeight="1" x14ac:dyDescent="0.2">
      <c r="A95" s="28" t="s">
        <v>86</v>
      </c>
      <c r="B95" s="179" t="s">
        <v>345</v>
      </c>
      <c r="C95" s="95" t="s">
        <v>33</v>
      </c>
      <c r="D95" s="185" t="s">
        <v>41</v>
      </c>
      <c r="E95" s="185" t="s">
        <v>91</v>
      </c>
      <c r="F95" s="183" t="s">
        <v>346</v>
      </c>
      <c r="G95" s="185" t="s">
        <v>92</v>
      </c>
      <c r="H95" s="15"/>
      <c r="I95" s="15"/>
      <c r="J95" s="355">
        <f>'9 средства по кодам'!L77</f>
        <v>0</v>
      </c>
      <c r="K95" s="355">
        <f>'9 средства по кодам'!M77</f>
        <v>0</v>
      </c>
      <c r="L95" s="15">
        <f>'9 средства по кодам'!N77</f>
        <v>0</v>
      </c>
      <c r="M95" s="15">
        <f>'9 средства по кодам'!O77</f>
        <v>0</v>
      </c>
      <c r="N95" s="15">
        <f>'9 средства по кодам'!P77</f>
        <v>0</v>
      </c>
      <c r="O95" s="15">
        <f>'9 средства по кодам'!Q77</f>
        <v>0</v>
      </c>
      <c r="P95" s="15">
        <f>'9 средства по кодам'!R77</f>
        <v>0</v>
      </c>
      <c r="Q95" s="15">
        <f>'9 средства по кодам'!S77</f>
        <v>0</v>
      </c>
      <c r="R95" s="15">
        <f>'9 средства по кодам'!T77</f>
        <v>1477444</v>
      </c>
      <c r="S95" s="15">
        <f>'9 средства по кодам'!U77</f>
        <v>0</v>
      </c>
      <c r="T95" s="72"/>
    </row>
    <row r="96" spans="1:20" s="106" customFormat="1" ht="66.75" customHeight="1" x14ac:dyDescent="0.2">
      <c r="A96" s="28" t="s">
        <v>87</v>
      </c>
      <c r="B96" s="179" t="s">
        <v>529</v>
      </c>
      <c r="C96" s="95" t="s">
        <v>33</v>
      </c>
      <c r="D96" s="185" t="s">
        <v>41</v>
      </c>
      <c r="E96" s="185" t="s">
        <v>39</v>
      </c>
      <c r="F96" s="183" t="s">
        <v>527</v>
      </c>
      <c r="G96" s="185" t="s">
        <v>92</v>
      </c>
      <c r="H96" s="15"/>
      <c r="I96" s="15"/>
      <c r="J96" s="355">
        <v>474178.12</v>
      </c>
      <c r="K96" s="355">
        <v>474178.12</v>
      </c>
      <c r="L96" s="15"/>
      <c r="M96" s="15"/>
      <c r="N96" s="15"/>
      <c r="O96" s="15"/>
      <c r="P96" s="15"/>
      <c r="Q96" s="15"/>
      <c r="R96" s="15"/>
      <c r="S96" s="15"/>
      <c r="T96" s="72"/>
    </row>
    <row r="97" spans="1:20" s="106" customFormat="1" ht="26.25" customHeight="1" x14ac:dyDescent="0.2">
      <c r="A97" s="28" t="s">
        <v>216</v>
      </c>
      <c r="B97" s="179" t="s">
        <v>380</v>
      </c>
      <c r="C97" s="95" t="s">
        <v>33</v>
      </c>
      <c r="D97" s="185" t="s">
        <v>41</v>
      </c>
      <c r="E97" s="185" t="s">
        <v>39</v>
      </c>
      <c r="F97" s="183" t="s">
        <v>386</v>
      </c>
      <c r="G97" s="185" t="s">
        <v>92</v>
      </c>
      <c r="H97" s="15"/>
      <c r="I97" s="15"/>
      <c r="J97" s="355"/>
      <c r="K97" s="355"/>
      <c r="L97" s="15">
        <f>'9 средства по кодам'!N79</f>
        <v>0</v>
      </c>
      <c r="M97" s="15">
        <f>'9 средства по кодам'!O79</f>
        <v>0</v>
      </c>
      <c r="N97" s="15">
        <f>'9 средства по кодам'!P79</f>
        <v>0</v>
      </c>
      <c r="O97" s="15">
        <f>'9 средства по кодам'!Q79</f>
        <v>0</v>
      </c>
      <c r="P97" s="15">
        <f>'9 средства по кодам'!R79</f>
        <v>0</v>
      </c>
      <c r="Q97" s="15">
        <f>'9 средства по кодам'!S79</f>
        <v>0</v>
      </c>
      <c r="R97" s="15">
        <f>'9 средства по кодам'!T79</f>
        <v>0</v>
      </c>
      <c r="S97" s="15">
        <f>'9 средства по кодам'!U79</f>
        <v>0</v>
      </c>
      <c r="T97" s="72"/>
    </row>
    <row r="98" spans="1:20" s="106" customFormat="1" ht="26.25" customHeight="1" x14ac:dyDescent="0.2">
      <c r="A98" s="28" t="s">
        <v>214</v>
      </c>
      <c r="B98" s="179" t="s">
        <v>381</v>
      </c>
      <c r="C98" s="95" t="s">
        <v>33</v>
      </c>
      <c r="D98" s="185" t="s">
        <v>41</v>
      </c>
      <c r="E98" s="185" t="s">
        <v>91</v>
      </c>
      <c r="F98" s="183" t="s">
        <v>319</v>
      </c>
      <c r="G98" s="185" t="s">
        <v>92</v>
      </c>
      <c r="H98" s="15"/>
      <c r="I98" s="15"/>
      <c r="J98" s="355">
        <f>'9 средства по кодам'!L80</f>
        <v>0</v>
      </c>
      <c r="K98" s="355">
        <f>'9 средства по кодам'!M80</f>
        <v>0</v>
      </c>
      <c r="L98" s="15">
        <f>'9 средства по кодам'!N80</f>
        <v>0</v>
      </c>
      <c r="M98" s="15">
        <f>'9 средства по кодам'!O80</f>
        <v>0</v>
      </c>
      <c r="N98" s="15">
        <f>'9 средства по кодам'!P80</f>
        <v>0</v>
      </c>
      <c r="O98" s="15">
        <f>'9 средства по кодам'!Q80</f>
        <v>0</v>
      </c>
      <c r="P98" s="15">
        <f>'9 средства по кодам'!R80</f>
        <v>0</v>
      </c>
      <c r="Q98" s="15">
        <f>'9 средства по кодам'!S80</f>
        <v>0</v>
      </c>
      <c r="R98" s="15">
        <f>'9 средства по кодам'!T80</f>
        <v>7901678</v>
      </c>
      <c r="S98" s="15">
        <f>'9 средства по кодам'!U80</f>
        <v>0</v>
      </c>
      <c r="T98" s="72"/>
    </row>
    <row r="99" spans="1:20" s="106" customFormat="1" ht="26.25" customHeight="1" x14ac:dyDescent="0.2">
      <c r="A99" s="28" t="s">
        <v>215</v>
      </c>
      <c r="B99" s="179" t="s">
        <v>382</v>
      </c>
      <c r="C99" s="95" t="s">
        <v>33</v>
      </c>
      <c r="D99" s="185" t="s">
        <v>41</v>
      </c>
      <c r="E99" s="185" t="s">
        <v>392</v>
      </c>
      <c r="F99" s="183" t="s">
        <v>387</v>
      </c>
      <c r="G99" s="185" t="s">
        <v>92</v>
      </c>
      <c r="H99" s="15"/>
      <c r="I99" s="15"/>
      <c r="J99" s="355">
        <f>'9 средства по кодам'!L81</f>
        <v>0</v>
      </c>
      <c r="K99" s="355">
        <f>'9 средства по кодам'!M81</f>
        <v>0</v>
      </c>
      <c r="L99" s="15">
        <f>'9 средства по кодам'!N81</f>
        <v>0</v>
      </c>
      <c r="M99" s="15">
        <f>'9 средства по кодам'!O81</f>
        <v>0</v>
      </c>
      <c r="N99" s="15">
        <f>'9 средства по кодам'!P81</f>
        <v>0</v>
      </c>
      <c r="O99" s="15">
        <f>'9 средства по кодам'!Q81</f>
        <v>0</v>
      </c>
      <c r="P99" s="15">
        <f>'9 средства по кодам'!R81</f>
        <v>0</v>
      </c>
      <c r="Q99" s="15">
        <f>'9 средства по кодам'!S81</f>
        <v>0</v>
      </c>
      <c r="R99" s="15">
        <f>'9 средства по кодам'!T81</f>
        <v>0</v>
      </c>
      <c r="S99" s="15">
        <f>'9 средства по кодам'!U81</f>
        <v>466691</v>
      </c>
      <c r="T99" s="72"/>
    </row>
    <row r="100" spans="1:20" s="106" customFormat="1" ht="26.25" customHeight="1" x14ac:dyDescent="0.2">
      <c r="A100" s="28" t="s">
        <v>528</v>
      </c>
      <c r="B100" s="322" t="s">
        <v>512</v>
      </c>
      <c r="C100" s="95" t="s">
        <v>33</v>
      </c>
      <c r="D100" s="185" t="s">
        <v>41</v>
      </c>
      <c r="E100" s="185" t="s">
        <v>91</v>
      </c>
      <c r="F100" s="183" t="s">
        <v>513</v>
      </c>
      <c r="G100" s="185" t="s">
        <v>92</v>
      </c>
      <c r="H100" s="15"/>
      <c r="I100" s="15"/>
      <c r="J100" s="355">
        <v>520300</v>
      </c>
      <c r="K100" s="355">
        <v>520300</v>
      </c>
      <c r="L100" s="15"/>
      <c r="M100" s="15"/>
      <c r="N100" s="15"/>
      <c r="O100" s="15"/>
      <c r="P100" s="15"/>
      <c r="Q100" s="15"/>
      <c r="R100" s="15"/>
      <c r="S100" s="15"/>
      <c r="T100" s="72"/>
    </row>
    <row r="101" spans="1:20" s="106" customFormat="1" ht="11.25" customHeight="1" x14ac:dyDescent="0.2">
      <c r="A101" s="28"/>
      <c r="B101" s="179"/>
      <c r="C101" s="95"/>
      <c r="D101" s="185"/>
      <c r="E101" s="185"/>
      <c r="F101" s="183"/>
      <c r="G101" s="185"/>
      <c r="H101" s="15"/>
      <c r="I101" s="15"/>
      <c r="J101" s="355">
        <f>'9 средства по кодам'!L85</f>
        <v>0</v>
      </c>
      <c r="K101" s="355">
        <f>'9 средства по кодам'!M85</f>
        <v>0</v>
      </c>
      <c r="L101" s="15">
        <f>'9 средства по кодам'!N85</f>
        <v>0</v>
      </c>
      <c r="M101" s="15">
        <f>'9 средства по кодам'!O85</f>
        <v>0</v>
      </c>
      <c r="N101" s="15">
        <f>'9 средства по кодам'!P85</f>
        <v>0</v>
      </c>
      <c r="O101" s="15">
        <f>'9 средства по кодам'!Q85</f>
        <v>0</v>
      </c>
      <c r="P101" s="15">
        <f>'9 средства по кодам'!R85</f>
        <v>0</v>
      </c>
      <c r="Q101" s="15">
        <f>'9 средства по кодам'!S85</f>
        <v>0</v>
      </c>
      <c r="R101" s="15">
        <f>'9 средства по кодам'!T85</f>
        <v>0</v>
      </c>
      <c r="S101" s="15">
        <f>'9 средства по кодам'!U85</f>
        <v>0</v>
      </c>
      <c r="T101" s="72"/>
    </row>
    <row r="102" spans="1:20" s="106" customFormat="1" ht="26.25" customHeight="1" x14ac:dyDescent="0.2">
      <c r="A102" s="104" t="s">
        <v>234</v>
      </c>
      <c r="B102" s="180" t="s">
        <v>235</v>
      </c>
      <c r="C102" s="95" t="s">
        <v>33</v>
      </c>
      <c r="D102" s="185" t="s">
        <v>41</v>
      </c>
      <c r="E102" s="185" t="s">
        <v>40</v>
      </c>
      <c r="F102" s="183"/>
      <c r="G102" s="185"/>
      <c r="H102" s="15">
        <f>H103+H104+H105</f>
        <v>21566719.440000001</v>
      </c>
      <c r="I102" s="15">
        <f>I103+I104+I105</f>
        <v>21566719.439999998</v>
      </c>
      <c r="J102" s="355">
        <f>'9 средства по кодам'!L86</f>
        <v>11252817.479999999</v>
      </c>
      <c r="K102" s="355">
        <f>'9 средства по кодам'!M86</f>
        <v>11252817.479999999</v>
      </c>
      <c r="L102" s="15">
        <f>'9 средства по кодам'!N86</f>
        <v>0</v>
      </c>
      <c r="M102" s="15">
        <f>'9 средства по кодам'!O86</f>
        <v>0</v>
      </c>
      <c r="N102" s="15">
        <f>'9 средства по кодам'!P86</f>
        <v>0</v>
      </c>
      <c r="O102" s="15">
        <f>'9 средства по кодам'!Q86</f>
        <v>0</v>
      </c>
      <c r="P102" s="15">
        <f>'9 средства по кодам'!R86</f>
        <v>0</v>
      </c>
      <c r="Q102" s="15">
        <f>'9 средства по кодам'!S86</f>
        <v>0</v>
      </c>
      <c r="R102" s="15">
        <f>'9 средства по кодам'!T86</f>
        <v>0</v>
      </c>
      <c r="S102" s="15">
        <f>'9 средства по кодам'!U86</f>
        <v>0</v>
      </c>
      <c r="T102" s="15">
        <f>T103+T104+T105</f>
        <v>0</v>
      </c>
    </row>
    <row r="103" spans="1:20" s="9" customFormat="1" ht="50.25" customHeight="1" x14ac:dyDescent="0.2">
      <c r="A103" s="133" t="s">
        <v>236</v>
      </c>
      <c r="B103" s="130" t="s">
        <v>377</v>
      </c>
      <c r="C103" s="95" t="s">
        <v>33</v>
      </c>
      <c r="D103" s="248">
        <v>441</v>
      </c>
      <c r="E103" s="249" t="s">
        <v>91</v>
      </c>
      <c r="F103" s="250" t="s">
        <v>393</v>
      </c>
      <c r="G103" s="248">
        <v>244</v>
      </c>
      <c r="H103" s="15">
        <f>'9 средства по кодам'!H87</f>
        <v>2440057.5700000003</v>
      </c>
      <c r="I103" s="15">
        <f>'9 средства по кодам'!I87</f>
        <v>2440057.5699999998</v>
      </c>
      <c r="J103" s="355">
        <f>'9 средства по кодам'!L87</f>
        <v>0</v>
      </c>
      <c r="K103" s="355">
        <f>'9 средства по кодам'!M87</f>
        <v>0</v>
      </c>
      <c r="L103" s="15">
        <f>'9 средства по кодам'!N87</f>
        <v>0</v>
      </c>
      <c r="M103" s="15">
        <f>'9 средства по кодам'!O87</f>
        <v>0</v>
      </c>
      <c r="N103" s="15">
        <f>'9 средства по кодам'!P87</f>
        <v>0</v>
      </c>
      <c r="O103" s="15">
        <f>'9 средства по кодам'!Q87</f>
        <v>0</v>
      </c>
      <c r="P103" s="15">
        <f>'9 средства по кодам'!R87</f>
        <v>0</v>
      </c>
      <c r="Q103" s="15">
        <f>'9 средства по кодам'!S87</f>
        <v>0</v>
      </c>
      <c r="R103" s="15">
        <f>'9 средства по кодам'!T87</f>
        <v>0</v>
      </c>
      <c r="S103" s="15">
        <f>'9 средства по кодам'!U87</f>
        <v>0</v>
      </c>
      <c r="T103" s="15">
        <f>'9 средства по кодам'!V87</f>
        <v>0</v>
      </c>
    </row>
    <row r="104" spans="1:20" s="9" customFormat="1" ht="50.25" customHeight="1" x14ac:dyDescent="0.2">
      <c r="A104" s="35" t="s">
        <v>237</v>
      </c>
      <c r="B104" s="130" t="s">
        <v>383</v>
      </c>
      <c r="C104" s="95" t="s">
        <v>33</v>
      </c>
      <c r="D104" s="186">
        <v>441</v>
      </c>
      <c r="E104" s="187" t="s">
        <v>91</v>
      </c>
      <c r="F104" s="188" t="s">
        <v>347</v>
      </c>
      <c r="G104" s="186">
        <v>414</v>
      </c>
      <c r="H104" s="15">
        <f>'9 средства по кодам'!H88</f>
        <v>15745887.529999999</v>
      </c>
      <c r="I104" s="15">
        <f>'9 средства по кодам'!I88</f>
        <v>15745887.529999999</v>
      </c>
      <c r="J104" s="355">
        <f>'9 средства по кодам'!L88</f>
        <v>0</v>
      </c>
      <c r="K104" s="355">
        <f>'9 средства по кодам'!M88</f>
        <v>0</v>
      </c>
      <c r="L104" s="15">
        <f>'9 средства по кодам'!N88</f>
        <v>0</v>
      </c>
      <c r="M104" s="15">
        <f>'9 средства по кодам'!O88</f>
        <v>0</v>
      </c>
      <c r="N104" s="15">
        <f>'9 средства по кодам'!P88</f>
        <v>0</v>
      </c>
      <c r="O104" s="15">
        <f>'9 средства по кодам'!Q88</f>
        <v>0</v>
      </c>
      <c r="P104" s="15">
        <f>'9 средства по кодам'!R88</f>
        <v>0</v>
      </c>
      <c r="Q104" s="15">
        <f>'9 средства по кодам'!S88</f>
        <v>0</v>
      </c>
      <c r="R104" s="15">
        <f>'9 средства по кодам'!T88</f>
        <v>0</v>
      </c>
      <c r="S104" s="15">
        <f>'9 средства по кодам'!U88</f>
        <v>0</v>
      </c>
      <c r="T104" s="15">
        <f>'9 средства по кодам'!V88</f>
        <v>0</v>
      </c>
    </row>
    <row r="105" spans="1:20" s="9" customFormat="1" ht="50.25" customHeight="1" x14ac:dyDescent="0.2">
      <c r="A105" s="251" t="s">
        <v>238</v>
      </c>
      <c r="B105" s="181" t="s">
        <v>404</v>
      </c>
      <c r="C105" s="95" t="s">
        <v>33</v>
      </c>
      <c r="D105" s="228">
        <v>441</v>
      </c>
      <c r="E105" s="190" t="s">
        <v>91</v>
      </c>
      <c r="F105" s="188" t="s">
        <v>405</v>
      </c>
      <c r="G105" s="189">
        <v>244</v>
      </c>
      <c r="H105" s="15">
        <f>'9 средства по кодам'!H89</f>
        <v>3380774.34</v>
      </c>
      <c r="I105" s="15">
        <f>'9 средства по кодам'!I89</f>
        <v>3380774.34</v>
      </c>
      <c r="J105" s="355">
        <f>'9 средства по кодам'!L89</f>
        <v>9922535.0399999991</v>
      </c>
      <c r="K105" s="355">
        <f>'9 средства по кодам'!M89</f>
        <v>9922535.0399999991</v>
      </c>
      <c r="L105" s="15">
        <f>'9 средства по кодам'!N89</f>
        <v>0</v>
      </c>
      <c r="M105" s="15">
        <f>'9 средства по кодам'!O89</f>
        <v>0</v>
      </c>
      <c r="N105" s="15">
        <f>'9 средства по кодам'!P89</f>
        <v>0</v>
      </c>
      <c r="O105" s="15">
        <f>'9 средства по кодам'!Q89</f>
        <v>0</v>
      </c>
      <c r="P105" s="15">
        <f>'9 средства по кодам'!R89</f>
        <v>0</v>
      </c>
      <c r="Q105" s="15">
        <f>'9 средства по кодам'!S89</f>
        <v>0</v>
      </c>
      <c r="R105" s="15">
        <f>'9 средства по кодам'!T89</f>
        <v>0</v>
      </c>
      <c r="S105" s="15">
        <f>'9 средства по кодам'!U89</f>
        <v>0</v>
      </c>
      <c r="T105" s="11"/>
    </row>
    <row r="106" spans="1:20" s="9" customFormat="1" ht="67.5" customHeight="1" x14ac:dyDescent="0.2">
      <c r="A106" s="251" t="s">
        <v>514</v>
      </c>
      <c r="B106" s="19" t="s">
        <v>515</v>
      </c>
      <c r="C106" s="95" t="s">
        <v>33</v>
      </c>
      <c r="D106" s="228">
        <v>441</v>
      </c>
      <c r="E106" s="190" t="s">
        <v>392</v>
      </c>
      <c r="F106" s="188" t="s">
        <v>516</v>
      </c>
      <c r="G106" s="189">
        <v>244</v>
      </c>
      <c r="H106" s="15"/>
      <c r="I106" s="15"/>
      <c r="J106" s="355">
        <v>1330282.44</v>
      </c>
      <c r="K106" s="355">
        <v>1330282.44</v>
      </c>
      <c r="L106" s="15"/>
      <c r="M106" s="15"/>
      <c r="N106" s="15"/>
      <c r="O106" s="15"/>
      <c r="P106" s="15"/>
      <c r="Q106" s="15"/>
      <c r="R106" s="15"/>
      <c r="S106" s="15"/>
      <c r="T106" s="11"/>
    </row>
    <row r="107" spans="1:20" s="9" customFormat="1" ht="67.5" customHeight="1" x14ac:dyDescent="0.2">
      <c r="A107" s="251" t="str">
        <f>'9 средства по кодам'!A83</f>
        <v>мероприятие 4.3.22</v>
      </c>
      <c r="B107" s="19" t="str">
        <f>'9 средства по кодам'!B83</f>
        <v>Расходы на подготовку проектов капитальных ремонтов объектов муниципальной собственности Северо-Енисейского района</v>
      </c>
      <c r="C107" s="95" t="s">
        <v>33</v>
      </c>
      <c r="D107" s="228">
        <v>441</v>
      </c>
      <c r="E107" s="190" t="s">
        <v>40</v>
      </c>
      <c r="F107" s="188" t="s">
        <v>388</v>
      </c>
      <c r="G107" s="189">
        <v>243</v>
      </c>
      <c r="H107" s="15"/>
      <c r="I107" s="15"/>
      <c r="J107" s="355"/>
      <c r="K107" s="355"/>
      <c r="L107" s="15"/>
      <c r="M107" s="15"/>
      <c r="N107" s="15"/>
      <c r="O107" s="15"/>
      <c r="P107" s="15"/>
      <c r="Q107" s="15"/>
      <c r="R107" s="15">
        <f>'9 средства по кодам'!T83</f>
        <v>50000</v>
      </c>
      <c r="S107" s="15">
        <f>'9 средства по кодам'!U83</f>
        <v>50000</v>
      </c>
      <c r="T107" s="11"/>
    </row>
    <row r="108" spans="1:20" s="9" customFormat="1" ht="67.5" customHeight="1" x14ac:dyDescent="0.2">
      <c r="A108" s="251" t="str">
        <f>'9 средства по кодам'!A84</f>
        <v>мероприятие 4.3.23</v>
      </c>
      <c r="B108" s="19" t="str">
        <f>'9 средства по кодам'!B84</f>
        <v>Расходы на проверку достоверности определения сметной стоимости капитального ремонта объектов муниципальной собственности Северо-Енисейского района</v>
      </c>
      <c r="C108" s="95" t="s">
        <v>33</v>
      </c>
      <c r="D108" s="228">
        <v>441</v>
      </c>
      <c r="E108" s="190" t="s">
        <v>40</v>
      </c>
      <c r="F108" s="188" t="s">
        <v>389</v>
      </c>
      <c r="G108" s="189">
        <v>243</v>
      </c>
      <c r="H108" s="15"/>
      <c r="I108" s="15"/>
      <c r="J108" s="355"/>
      <c r="K108" s="355"/>
      <c r="L108" s="15"/>
      <c r="M108" s="15"/>
      <c r="N108" s="15"/>
      <c r="O108" s="15"/>
      <c r="P108" s="15"/>
      <c r="Q108" s="15"/>
      <c r="R108" s="15">
        <f>'9 средства по кодам'!T84</f>
        <v>100000</v>
      </c>
      <c r="S108" s="15">
        <f>'9 средства по кодам'!U84</f>
        <v>100000</v>
      </c>
      <c r="T108" s="11"/>
    </row>
    <row r="109" spans="1:20" s="9" customFormat="1" ht="14.25" customHeight="1" x14ac:dyDescent="0.2">
      <c r="A109" s="251"/>
      <c r="B109" s="181"/>
      <c r="C109" s="95"/>
      <c r="D109" s="228"/>
      <c r="E109" s="190"/>
      <c r="F109" s="188"/>
      <c r="G109" s="189"/>
      <c r="H109" s="15"/>
      <c r="I109" s="15"/>
      <c r="J109" s="355"/>
      <c r="K109" s="355"/>
      <c r="L109" s="15"/>
      <c r="M109" s="15"/>
      <c r="N109" s="15"/>
      <c r="O109" s="15"/>
      <c r="P109" s="15"/>
      <c r="Q109" s="15"/>
      <c r="R109" s="15"/>
      <c r="S109" s="15"/>
      <c r="T109" s="11"/>
    </row>
    <row r="110" spans="1:20" s="9" customFormat="1" ht="50.25" customHeight="1" x14ac:dyDescent="0.2">
      <c r="A110" s="251" t="s">
        <v>518</v>
      </c>
      <c r="B110" s="181" t="s">
        <v>517</v>
      </c>
      <c r="C110" s="95" t="s">
        <v>33</v>
      </c>
      <c r="D110" s="228"/>
      <c r="E110" s="190"/>
      <c r="F110" s="188"/>
      <c r="G110" s="189"/>
      <c r="H110" s="15"/>
      <c r="I110" s="15"/>
      <c r="J110" s="355">
        <f>J111</f>
        <v>276363</v>
      </c>
      <c r="K110" s="355">
        <f>K111</f>
        <v>276363</v>
      </c>
      <c r="L110" s="15"/>
      <c r="M110" s="15"/>
      <c r="N110" s="15"/>
      <c r="O110" s="15"/>
      <c r="P110" s="15"/>
      <c r="Q110" s="15"/>
      <c r="R110" s="15"/>
      <c r="S110" s="15"/>
      <c r="T110" s="11"/>
    </row>
    <row r="111" spans="1:20" s="9" customFormat="1" ht="63.75" x14ac:dyDescent="0.2">
      <c r="A111" s="251" t="s">
        <v>519</v>
      </c>
      <c r="B111" s="181" t="s">
        <v>520</v>
      </c>
      <c r="C111" s="95" t="s">
        <v>33</v>
      </c>
      <c r="D111" s="189">
        <v>441</v>
      </c>
      <c r="E111" s="190" t="s">
        <v>39</v>
      </c>
      <c r="F111" s="284" t="s">
        <v>521</v>
      </c>
      <c r="G111" s="189">
        <v>414</v>
      </c>
      <c r="H111" s="101"/>
      <c r="I111" s="101"/>
      <c r="J111" s="355">
        <v>276363</v>
      </c>
      <c r="K111" s="355">
        <v>276363</v>
      </c>
      <c r="L111" s="101"/>
      <c r="M111" s="101"/>
      <c r="N111" s="101"/>
      <c r="O111" s="101"/>
      <c r="P111" s="101"/>
      <c r="Q111" s="101"/>
      <c r="R111" s="15"/>
      <c r="S111" s="15"/>
      <c r="T111" s="11"/>
    </row>
    <row r="112" spans="1:20" s="62" customFormat="1" x14ac:dyDescent="0.2">
      <c r="A112" s="449" t="s">
        <v>37</v>
      </c>
      <c r="B112" s="445" t="s">
        <v>94</v>
      </c>
      <c r="C112" s="87" t="s">
        <v>156</v>
      </c>
      <c r="D112" s="169"/>
      <c r="E112" s="64"/>
      <c r="F112" s="64"/>
      <c r="G112" s="64"/>
      <c r="H112" s="80">
        <f>H113+H114+H115+H116+H117+H118</f>
        <v>1290318.56</v>
      </c>
      <c r="I112" s="80">
        <f>I113+I114+I115+I116+I117+I118</f>
        <v>1110700.79</v>
      </c>
      <c r="J112" s="80">
        <f t="shared" ref="J112:S112" si="17">J113+J114+J115+J116+J117+J118</f>
        <v>1313803.69</v>
      </c>
      <c r="K112" s="80">
        <f t="shared" si="17"/>
        <v>1193559.46</v>
      </c>
      <c r="L112" s="80">
        <f t="shared" si="17"/>
        <v>0</v>
      </c>
      <c r="M112" s="80">
        <f t="shared" si="17"/>
        <v>0</v>
      </c>
      <c r="N112" s="80">
        <f t="shared" si="17"/>
        <v>0</v>
      </c>
      <c r="O112" s="80">
        <f t="shared" si="17"/>
        <v>0</v>
      </c>
      <c r="P112" s="80">
        <f t="shared" si="17"/>
        <v>0</v>
      </c>
      <c r="Q112" s="80">
        <f t="shared" si="17"/>
        <v>0</v>
      </c>
      <c r="R112" s="80">
        <f t="shared" si="17"/>
        <v>1377958</v>
      </c>
      <c r="S112" s="80">
        <f t="shared" si="17"/>
        <v>1377958</v>
      </c>
      <c r="T112" s="58"/>
    </row>
    <row r="113" spans="1:22" s="62" customFormat="1" x14ac:dyDescent="0.2">
      <c r="A113" s="449"/>
      <c r="B113" s="445"/>
      <c r="C113" s="87" t="s">
        <v>157</v>
      </c>
      <c r="D113" s="63"/>
      <c r="E113" s="64"/>
      <c r="F113" s="64"/>
      <c r="G113" s="64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8"/>
      <c r="U113" s="240"/>
      <c r="V113" s="240"/>
    </row>
    <row r="114" spans="1:22" s="62" customFormat="1" x14ac:dyDescent="0.2">
      <c r="A114" s="449"/>
      <c r="B114" s="445"/>
      <c r="C114" s="87" t="s">
        <v>8</v>
      </c>
      <c r="D114" s="63"/>
      <c r="E114" s="64"/>
      <c r="F114" s="64"/>
      <c r="G114" s="64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8"/>
    </row>
    <row r="115" spans="1:22" s="62" customFormat="1" x14ac:dyDescent="0.2">
      <c r="A115" s="449"/>
      <c r="B115" s="445"/>
      <c r="C115" s="87" t="s">
        <v>35</v>
      </c>
      <c r="D115" s="63"/>
      <c r="E115" s="64"/>
      <c r="F115" s="64"/>
      <c r="G115" s="64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8"/>
    </row>
    <row r="116" spans="1:22" s="62" customFormat="1" x14ac:dyDescent="0.2">
      <c r="A116" s="449"/>
      <c r="B116" s="445"/>
      <c r="C116" s="87" t="s">
        <v>33</v>
      </c>
      <c r="D116" s="63"/>
      <c r="E116" s="64"/>
      <c r="F116" s="64"/>
      <c r="G116" s="64"/>
      <c r="H116" s="57">
        <f>H119+H121</f>
        <v>1290318.56</v>
      </c>
      <c r="I116" s="57">
        <f>I119+I121</f>
        <v>1110700.79</v>
      </c>
      <c r="J116" s="57">
        <f t="shared" ref="J116:S116" si="18">J119+J121</f>
        <v>1313803.69</v>
      </c>
      <c r="K116" s="57">
        <f t="shared" si="18"/>
        <v>1193559.46</v>
      </c>
      <c r="L116" s="57">
        <f t="shared" si="18"/>
        <v>0</v>
      </c>
      <c r="M116" s="57">
        <f t="shared" si="18"/>
        <v>0</v>
      </c>
      <c r="N116" s="57">
        <f t="shared" si="18"/>
        <v>0</v>
      </c>
      <c r="O116" s="57">
        <f t="shared" si="18"/>
        <v>0</v>
      </c>
      <c r="P116" s="57">
        <f t="shared" si="18"/>
        <v>0</v>
      </c>
      <c r="Q116" s="57">
        <f t="shared" si="18"/>
        <v>0</v>
      </c>
      <c r="R116" s="57">
        <f t="shared" si="18"/>
        <v>1377958</v>
      </c>
      <c r="S116" s="57">
        <f t="shared" si="18"/>
        <v>1377958</v>
      </c>
      <c r="T116" s="58"/>
    </row>
    <row r="117" spans="1:22" s="62" customFormat="1" x14ac:dyDescent="0.2">
      <c r="A117" s="449"/>
      <c r="B117" s="445"/>
      <c r="C117" s="87" t="s">
        <v>158</v>
      </c>
      <c r="D117" s="63"/>
      <c r="E117" s="64"/>
      <c r="F117" s="64"/>
      <c r="G117" s="64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8"/>
    </row>
    <row r="118" spans="1:22" s="62" customFormat="1" x14ac:dyDescent="0.2">
      <c r="A118" s="449"/>
      <c r="B118" s="445"/>
      <c r="C118" s="87" t="s">
        <v>15</v>
      </c>
      <c r="D118" s="63" t="s">
        <v>45</v>
      </c>
      <c r="E118" s="64"/>
      <c r="F118" s="64"/>
      <c r="G118" s="64"/>
      <c r="T118" s="58"/>
    </row>
    <row r="119" spans="1:22" s="33" customFormat="1" ht="38.25" customHeight="1" x14ac:dyDescent="0.2">
      <c r="A119" s="496" t="s">
        <v>95</v>
      </c>
      <c r="B119" s="497"/>
      <c r="C119" s="371"/>
      <c r="D119" s="372" t="s">
        <v>45</v>
      </c>
      <c r="E119" s="372"/>
      <c r="F119" s="372"/>
      <c r="G119" s="372"/>
      <c r="H119" s="373">
        <f t="shared" ref="H119:S119" si="19">H120</f>
        <v>209847</v>
      </c>
      <c r="I119" s="373">
        <f t="shared" si="19"/>
        <v>209847</v>
      </c>
      <c r="J119" s="373">
        <f t="shared" si="19"/>
        <v>210613.56</v>
      </c>
      <c r="K119" s="373">
        <f t="shared" si="19"/>
        <v>196563.56</v>
      </c>
      <c r="L119" s="373">
        <f t="shared" si="19"/>
        <v>0</v>
      </c>
      <c r="M119" s="373">
        <f t="shared" si="19"/>
        <v>0</v>
      </c>
      <c r="N119" s="373">
        <f t="shared" si="19"/>
        <v>0</v>
      </c>
      <c r="O119" s="373">
        <f t="shared" si="19"/>
        <v>0</v>
      </c>
      <c r="P119" s="373">
        <f t="shared" si="19"/>
        <v>0</v>
      </c>
      <c r="Q119" s="373">
        <f t="shared" si="19"/>
        <v>0</v>
      </c>
      <c r="R119" s="373">
        <f t="shared" si="19"/>
        <v>211500</v>
      </c>
      <c r="S119" s="373">
        <f t="shared" si="19"/>
        <v>211500</v>
      </c>
      <c r="T119" s="374"/>
    </row>
    <row r="120" spans="1:22" s="9" customFormat="1" ht="27" customHeight="1" x14ac:dyDescent="0.2">
      <c r="A120" s="30" t="s">
        <v>97</v>
      </c>
      <c r="B120" s="217" t="s">
        <v>96</v>
      </c>
      <c r="C120" s="172" t="s">
        <v>33</v>
      </c>
      <c r="D120" s="34" t="s">
        <v>45</v>
      </c>
      <c r="E120" s="34" t="s">
        <v>40</v>
      </c>
      <c r="F120" s="16" t="s">
        <v>268</v>
      </c>
      <c r="G120" s="34"/>
      <c r="H120" s="15">
        <f>'9 средства по кодам'!H98</f>
        <v>209847</v>
      </c>
      <c r="I120" s="15">
        <f>'9 средства по кодам'!I98</f>
        <v>209847</v>
      </c>
      <c r="J120" s="355">
        <f>'9 средства по кодам'!L98</f>
        <v>210613.56</v>
      </c>
      <c r="K120" s="355">
        <f>'9 средства по кодам'!M98</f>
        <v>196563.56</v>
      </c>
      <c r="L120" s="15">
        <f>'9 средства по кодам'!N98</f>
        <v>0</v>
      </c>
      <c r="M120" s="15">
        <f>'9 средства по кодам'!O98</f>
        <v>0</v>
      </c>
      <c r="N120" s="15">
        <f>'9 средства по кодам'!P98</f>
        <v>0</v>
      </c>
      <c r="O120" s="15">
        <f>'9 средства по кодам'!Q98</f>
        <v>0</v>
      </c>
      <c r="P120" s="15">
        <f>'9 средства по кодам'!R98</f>
        <v>0</v>
      </c>
      <c r="Q120" s="15">
        <f>'9 средства по кодам'!S98</f>
        <v>0</v>
      </c>
      <c r="R120" s="15">
        <f>'9 средства по кодам'!T98</f>
        <v>211500</v>
      </c>
      <c r="S120" s="15">
        <f>'9 средства по кодам'!U98</f>
        <v>211500</v>
      </c>
      <c r="T120" s="11"/>
    </row>
    <row r="121" spans="1:22" s="26" customFormat="1" ht="38.25" customHeight="1" x14ac:dyDescent="0.2">
      <c r="A121" s="536" t="s">
        <v>98</v>
      </c>
      <c r="B121" s="537"/>
      <c r="C121" s="371"/>
      <c r="D121" s="375" t="s">
        <v>45</v>
      </c>
      <c r="E121" s="375"/>
      <c r="F121" s="375"/>
      <c r="G121" s="375"/>
      <c r="H121" s="206">
        <f>H122+H123</f>
        <v>1080471.56</v>
      </c>
      <c r="I121" s="206">
        <f>I122+I123</f>
        <v>900853.79</v>
      </c>
      <c r="J121" s="206">
        <f t="shared" ref="J121:S121" si="20">J122+J123</f>
        <v>1103190.1299999999</v>
      </c>
      <c r="K121" s="206">
        <f t="shared" si="20"/>
        <v>996995.9</v>
      </c>
      <c r="L121" s="206">
        <f t="shared" si="20"/>
        <v>0</v>
      </c>
      <c r="M121" s="206">
        <f t="shared" si="20"/>
        <v>0</v>
      </c>
      <c r="N121" s="206">
        <f t="shared" si="20"/>
        <v>0</v>
      </c>
      <c r="O121" s="206">
        <f t="shared" si="20"/>
        <v>0</v>
      </c>
      <c r="P121" s="206">
        <f t="shared" si="20"/>
        <v>0</v>
      </c>
      <c r="Q121" s="206">
        <f t="shared" si="20"/>
        <v>0</v>
      </c>
      <c r="R121" s="206">
        <f t="shared" si="20"/>
        <v>1166458</v>
      </c>
      <c r="S121" s="206">
        <f t="shared" si="20"/>
        <v>1166458</v>
      </c>
      <c r="T121" s="376"/>
    </row>
    <row r="122" spans="1:22" s="9" customFormat="1" ht="18.75" customHeight="1" x14ac:dyDescent="0.2">
      <c r="A122" s="172" t="s">
        <v>99</v>
      </c>
      <c r="B122" s="172" t="s">
        <v>101</v>
      </c>
      <c r="C122" s="172" t="s">
        <v>33</v>
      </c>
      <c r="D122" s="34" t="s">
        <v>45</v>
      </c>
      <c r="E122" s="34" t="s">
        <v>40</v>
      </c>
      <c r="F122" s="16" t="s">
        <v>269</v>
      </c>
      <c r="G122" s="16" t="s">
        <v>47</v>
      </c>
      <c r="H122" s="15">
        <f>'9 средства по кодам'!H100</f>
        <v>203179</v>
      </c>
      <c r="I122" s="15">
        <f>'9 средства по кодам'!I100</f>
        <v>134829.07</v>
      </c>
      <c r="J122" s="355">
        <f>'9 средства по кодам'!L100</f>
        <v>139911.13</v>
      </c>
      <c r="K122" s="355">
        <f>'9 средства по кодам'!M100</f>
        <v>121112.85</v>
      </c>
      <c r="L122" s="15">
        <f>'9 средства по кодам'!N100</f>
        <v>0</v>
      </c>
      <c r="M122" s="15">
        <f>'9 средства по кодам'!O100</f>
        <v>0</v>
      </c>
      <c r="N122" s="15">
        <f>'9 средства по кодам'!P100</f>
        <v>0</v>
      </c>
      <c r="O122" s="15">
        <f>'9 средства по кодам'!Q100</f>
        <v>0</v>
      </c>
      <c r="P122" s="15">
        <f>'9 средства по кодам'!R100</f>
        <v>0</v>
      </c>
      <c r="Q122" s="15">
        <f>'9 средства по кодам'!S100</f>
        <v>0</v>
      </c>
      <c r="R122" s="15">
        <f>'9 средства по кодам'!T100</f>
        <v>203179</v>
      </c>
      <c r="S122" s="15">
        <f>'9 средства по кодам'!U100</f>
        <v>203179</v>
      </c>
      <c r="T122" s="11"/>
    </row>
    <row r="123" spans="1:22" s="9" customFormat="1" ht="24" customHeight="1" x14ac:dyDescent="0.2">
      <c r="A123" s="172" t="s">
        <v>100</v>
      </c>
      <c r="B123" s="172" t="s">
        <v>102</v>
      </c>
      <c r="C123" s="172" t="s">
        <v>33</v>
      </c>
      <c r="D123" s="34"/>
      <c r="E123" s="34"/>
      <c r="F123" s="16" t="s">
        <v>270</v>
      </c>
      <c r="G123" s="16" t="s">
        <v>47</v>
      </c>
      <c r="H123" s="15">
        <f>'9 средства по кодам'!H101</f>
        <v>877292.56</v>
      </c>
      <c r="I123" s="15">
        <f>'9 средства по кодам'!I101</f>
        <v>766024.72</v>
      </c>
      <c r="J123" s="355">
        <f>'9 средства по кодам'!L101</f>
        <v>963279</v>
      </c>
      <c r="K123" s="355">
        <f>'9 средства по кодам'!M101</f>
        <v>875883.05</v>
      </c>
      <c r="L123" s="15">
        <f>'9 средства по кодам'!N101</f>
        <v>0</v>
      </c>
      <c r="M123" s="15">
        <f>'9 средства по кодам'!O101</f>
        <v>0</v>
      </c>
      <c r="N123" s="15">
        <f>'9 средства по кодам'!P101</f>
        <v>0</v>
      </c>
      <c r="O123" s="15">
        <f>'9 средства по кодам'!Q101</f>
        <v>0</v>
      </c>
      <c r="P123" s="15">
        <f>'9 средства по кодам'!R101</f>
        <v>0</v>
      </c>
      <c r="Q123" s="15">
        <f>'9 средства по кодам'!S101</f>
        <v>0</v>
      </c>
      <c r="R123" s="15">
        <f>'9 средства по кодам'!T101</f>
        <v>963279</v>
      </c>
      <c r="S123" s="15">
        <f>'9 средства по кодам'!U101</f>
        <v>963279</v>
      </c>
      <c r="T123" s="11"/>
    </row>
    <row r="124" spans="1:22" s="62" customFormat="1" x14ac:dyDescent="0.2">
      <c r="A124" s="449" t="s">
        <v>103</v>
      </c>
      <c r="B124" s="445" t="s">
        <v>104</v>
      </c>
      <c r="C124" s="87" t="s">
        <v>156</v>
      </c>
      <c r="D124" s="63"/>
      <c r="E124" s="64"/>
      <c r="F124" s="64"/>
      <c r="G124" s="64"/>
      <c r="H124" s="57">
        <f>H130+H129+H128+H127+H126</f>
        <v>22284448.060000002</v>
      </c>
      <c r="I124" s="57">
        <f>I130+I129+I128+I127+I126</f>
        <v>21652314.219999999</v>
      </c>
      <c r="J124" s="57">
        <f t="shared" ref="J124:S124" si="21">J130+J129+J128+J127+J126</f>
        <v>25225144.390000001</v>
      </c>
      <c r="K124" s="57">
        <f t="shared" si="21"/>
        <v>23557418.75</v>
      </c>
      <c r="L124" s="57">
        <f t="shared" si="21"/>
        <v>0</v>
      </c>
      <c r="M124" s="57">
        <f t="shared" si="21"/>
        <v>0</v>
      </c>
      <c r="N124" s="57">
        <f t="shared" si="21"/>
        <v>0</v>
      </c>
      <c r="O124" s="57">
        <f t="shared" si="21"/>
        <v>0</v>
      </c>
      <c r="P124" s="57">
        <f t="shared" si="21"/>
        <v>0</v>
      </c>
      <c r="Q124" s="57">
        <f t="shared" si="21"/>
        <v>0</v>
      </c>
      <c r="R124" s="57">
        <f t="shared" si="21"/>
        <v>27854737</v>
      </c>
      <c r="S124" s="57">
        <f t="shared" si="21"/>
        <v>27854737</v>
      </c>
      <c r="T124" s="58"/>
    </row>
    <row r="125" spans="1:22" s="62" customFormat="1" x14ac:dyDescent="0.2">
      <c r="A125" s="449"/>
      <c r="B125" s="445"/>
      <c r="C125" s="87" t="s">
        <v>157</v>
      </c>
      <c r="D125" s="63"/>
      <c r="E125" s="64"/>
      <c r="F125" s="64"/>
      <c r="G125" s="64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8"/>
    </row>
    <row r="126" spans="1:22" s="62" customFormat="1" x14ac:dyDescent="0.2">
      <c r="A126" s="449"/>
      <c r="B126" s="445"/>
      <c r="C126" s="87" t="s">
        <v>8</v>
      </c>
      <c r="D126" s="63"/>
      <c r="E126" s="64"/>
      <c r="F126" s="64"/>
      <c r="G126" s="64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8"/>
    </row>
    <row r="127" spans="1:22" s="62" customFormat="1" x14ac:dyDescent="0.2">
      <c r="A127" s="449"/>
      <c r="B127" s="445"/>
      <c r="C127" s="87" t="s">
        <v>35</v>
      </c>
      <c r="D127" s="63"/>
      <c r="E127" s="64"/>
      <c r="F127" s="64"/>
      <c r="G127" s="64"/>
      <c r="H127" s="57">
        <f t="shared" ref="H127:S127" si="22">H133+H158+H165</f>
        <v>5947800</v>
      </c>
      <c r="I127" s="57">
        <f t="shared" si="22"/>
        <v>5937710.8599999994</v>
      </c>
      <c r="J127" s="57">
        <f t="shared" si="22"/>
        <v>5903800</v>
      </c>
      <c r="K127" s="57">
        <f t="shared" si="22"/>
        <v>5827844.4000000004</v>
      </c>
      <c r="L127" s="57">
        <f t="shared" si="22"/>
        <v>0</v>
      </c>
      <c r="M127" s="57">
        <f t="shared" si="22"/>
        <v>0</v>
      </c>
      <c r="N127" s="57">
        <f t="shared" si="22"/>
        <v>0</v>
      </c>
      <c r="O127" s="57">
        <f t="shared" si="22"/>
        <v>0</v>
      </c>
      <c r="P127" s="57">
        <f t="shared" si="22"/>
        <v>0</v>
      </c>
      <c r="Q127" s="57">
        <f t="shared" si="22"/>
        <v>0</v>
      </c>
      <c r="R127" s="57">
        <f t="shared" si="22"/>
        <v>2496600</v>
      </c>
      <c r="S127" s="57">
        <f t="shared" si="22"/>
        <v>2496600</v>
      </c>
      <c r="T127" s="58"/>
    </row>
    <row r="128" spans="1:22" s="62" customFormat="1" x14ac:dyDescent="0.2">
      <c r="A128" s="449"/>
      <c r="B128" s="445"/>
      <c r="C128" s="87" t="s">
        <v>33</v>
      </c>
      <c r="D128" s="63"/>
      <c r="E128" s="64"/>
      <c r="F128" s="64"/>
      <c r="G128" s="64"/>
      <c r="H128" s="57">
        <f t="shared" ref="H128:S128" si="23">H134+H152+H154+H159+H166</f>
        <v>16336648.060000001</v>
      </c>
      <c r="I128" s="57">
        <f t="shared" si="23"/>
        <v>15714603.359999999</v>
      </c>
      <c r="J128" s="57">
        <f t="shared" si="23"/>
        <v>19321344.390000001</v>
      </c>
      <c r="K128" s="57">
        <f t="shared" si="23"/>
        <v>17729574.350000001</v>
      </c>
      <c r="L128" s="57">
        <f t="shared" si="23"/>
        <v>0</v>
      </c>
      <c r="M128" s="57">
        <f t="shared" si="23"/>
        <v>0</v>
      </c>
      <c r="N128" s="57">
        <f t="shared" si="23"/>
        <v>0</v>
      </c>
      <c r="O128" s="57">
        <f t="shared" si="23"/>
        <v>0</v>
      </c>
      <c r="P128" s="57">
        <f t="shared" si="23"/>
        <v>0</v>
      </c>
      <c r="Q128" s="57">
        <f t="shared" si="23"/>
        <v>0</v>
      </c>
      <c r="R128" s="57">
        <f t="shared" si="23"/>
        <v>25358137</v>
      </c>
      <c r="S128" s="57">
        <f t="shared" si="23"/>
        <v>25358137</v>
      </c>
      <c r="T128" s="58"/>
    </row>
    <row r="129" spans="1:22" s="62" customFormat="1" x14ac:dyDescent="0.2">
      <c r="A129" s="449"/>
      <c r="B129" s="445"/>
      <c r="C129" s="87" t="s">
        <v>158</v>
      </c>
      <c r="D129" s="63"/>
      <c r="E129" s="64"/>
      <c r="F129" s="64"/>
      <c r="G129" s="64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8"/>
    </row>
    <row r="130" spans="1:22" s="62" customFormat="1" x14ac:dyDescent="0.2">
      <c r="A130" s="449"/>
      <c r="B130" s="445"/>
      <c r="C130" s="87" t="s">
        <v>15</v>
      </c>
      <c r="D130" s="63" t="s">
        <v>45</v>
      </c>
      <c r="E130" s="64"/>
      <c r="F130" s="64"/>
      <c r="G130" s="64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8"/>
    </row>
    <row r="131" spans="1:22" s="62" customFormat="1" ht="15" customHeight="1" x14ac:dyDescent="0.2">
      <c r="A131" s="496" t="s">
        <v>105</v>
      </c>
      <c r="B131" s="497"/>
      <c r="C131" s="371" t="s">
        <v>156</v>
      </c>
      <c r="D131" s="375"/>
      <c r="E131" s="377"/>
      <c r="F131" s="377"/>
      <c r="G131" s="377"/>
      <c r="H131" s="206">
        <f>H133+H134</f>
        <v>6741349.1799999997</v>
      </c>
      <c r="I131" s="206">
        <f>I133+I134</f>
        <v>6669841.3200000003</v>
      </c>
      <c r="J131" s="206">
        <f>J133+J134</f>
        <v>7723383.8499999996</v>
      </c>
      <c r="K131" s="206">
        <f t="shared" ref="K131:S131" si="24">K133+K134</f>
        <v>7562735.0399999991</v>
      </c>
      <c r="L131" s="206">
        <f t="shared" si="24"/>
        <v>0</v>
      </c>
      <c r="M131" s="206">
        <f t="shared" si="24"/>
        <v>0</v>
      </c>
      <c r="N131" s="206">
        <f t="shared" si="24"/>
        <v>0</v>
      </c>
      <c r="O131" s="206">
        <f t="shared" si="24"/>
        <v>0</v>
      </c>
      <c r="P131" s="206">
        <f t="shared" si="24"/>
        <v>0</v>
      </c>
      <c r="Q131" s="206">
        <f t="shared" si="24"/>
        <v>0</v>
      </c>
      <c r="R131" s="206">
        <f t="shared" si="24"/>
        <v>7312144</v>
      </c>
      <c r="S131" s="206">
        <f t="shared" si="24"/>
        <v>7312144</v>
      </c>
      <c r="T131" s="376"/>
    </row>
    <row r="132" spans="1:22" s="62" customFormat="1" x14ac:dyDescent="0.2">
      <c r="A132" s="498"/>
      <c r="B132" s="499"/>
      <c r="C132" s="371" t="s">
        <v>157</v>
      </c>
      <c r="D132" s="375"/>
      <c r="E132" s="377"/>
      <c r="F132" s="377"/>
      <c r="G132" s="377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376"/>
    </row>
    <row r="133" spans="1:22" s="62" customFormat="1" x14ac:dyDescent="0.2">
      <c r="A133" s="498"/>
      <c r="B133" s="499"/>
      <c r="C133" s="371" t="s">
        <v>35</v>
      </c>
      <c r="D133" s="375"/>
      <c r="E133" s="377"/>
      <c r="F133" s="377"/>
      <c r="G133" s="377"/>
      <c r="H133" s="206">
        <f>H139+H140</f>
        <v>2813300</v>
      </c>
      <c r="I133" s="206">
        <f t="shared" ref="I133:S133" si="25">I139+I140</f>
        <v>2803210.86</v>
      </c>
      <c r="J133" s="206">
        <f>J139+J140</f>
        <v>2909000</v>
      </c>
      <c r="K133" s="206">
        <f t="shared" si="25"/>
        <v>2833044.4</v>
      </c>
      <c r="L133" s="206">
        <f t="shared" si="25"/>
        <v>0</v>
      </c>
      <c r="M133" s="206">
        <f t="shared" si="25"/>
        <v>0</v>
      </c>
      <c r="N133" s="206">
        <f t="shared" si="25"/>
        <v>0</v>
      </c>
      <c r="O133" s="206">
        <f t="shared" si="25"/>
        <v>0</v>
      </c>
      <c r="P133" s="206">
        <f t="shared" si="25"/>
        <v>0</v>
      </c>
      <c r="Q133" s="206">
        <f t="shared" si="25"/>
        <v>0</v>
      </c>
      <c r="R133" s="206">
        <f t="shared" si="25"/>
        <v>0</v>
      </c>
      <c r="S133" s="206">
        <f t="shared" si="25"/>
        <v>0</v>
      </c>
      <c r="T133" s="376"/>
    </row>
    <row r="134" spans="1:22" s="33" customFormat="1" ht="19.5" customHeight="1" x14ac:dyDescent="0.2">
      <c r="A134" s="500"/>
      <c r="B134" s="501"/>
      <c r="C134" s="371" t="s">
        <v>33</v>
      </c>
      <c r="D134" s="372"/>
      <c r="E134" s="372"/>
      <c r="F134" s="372"/>
      <c r="G134" s="372"/>
      <c r="H134" s="378">
        <f>H135+H136+H137+H138</f>
        <v>3928049.18</v>
      </c>
      <c r="I134" s="378">
        <f t="shared" ref="I134:S134" si="26">I135+I136+I137+I138</f>
        <v>3866630.46</v>
      </c>
      <c r="J134" s="378">
        <f>J135+J137+J141+J142+J143+J144+J145+J146+J147+J148+J149+J150+J151</f>
        <v>4814383.8499999996</v>
      </c>
      <c r="K134" s="378">
        <f>K135+K137+K141+K142+K143+K144+K145+K146+K147+K148+K149+K150+K151</f>
        <v>4729690.6399999997</v>
      </c>
      <c r="L134" s="378">
        <f t="shared" si="26"/>
        <v>0</v>
      </c>
      <c r="M134" s="378">
        <f t="shared" si="26"/>
        <v>0</v>
      </c>
      <c r="N134" s="378">
        <f t="shared" si="26"/>
        <v>0</v>
      </c>
      <c r="O134" s="378">
        <f t="shared" si="26"/>
        <v>0</v>
      </c>
      <c r="P134" s="378">
        <f t="shared" si="26"/>
        <v>0</v>
      </c>
      <c r="Q134" s="378">
        <f t="shared" si="26"/>
        <v>0</v>
      </c>
      <c r="R134" s="378">
        <f t="shared" si="26"/>
        <v>7312144</v>
      </c>
      <c r="S134" s="378">
        <f t="shared" si="26"/>
        <v>7312144</v>
      </c>
      <c r="T134" s="374"/>
    </row>
    <row r="135" spans="1:22" s="9" customFormat="1" ht="21" customHeight="1" x14ac:dyDescent="0.2">
      <c r="A135" s="172" t="s">
        <v>107</v>
      </c>
      <c r="B135" s="172" t="s">
        <v>106</v>
      </c>
      <c r="C135" s="172" t="s">
        <v>33</v>
      </c>
      <c r="D135" s="16" t="s">
        <v>45</v>
      </c>
      <c r="E135" s="16" t="s">
        <v>116</v>
      </c>
      <c r="F135" s="16" t="s">
        <v>271</v>
      </c>
      <c r="G135" s="16" t="s">
        <v>47</v>
      </c>
      <c r="H135" s="15">
        <f>'9 средства по кодам'!H106</f>
        <v>1021717.6</v>
      </c>
      <c r="I135" s="15">
        <f>'9 средства по кодам'!I106</f>
        <v>1021717.6</v>
      </c>
      <c r="J135" s="355">
        <f>'9 средства по кодам'!L106</f>
        <v>449636.98</v>
      </c>
      <c r="K135" s="355">
        <f>'9 средства по кодам'!M106</f>
        <v>449636.98</v>
      </c>
      <c r="L135" s="15">
        <f>'9 средства по кодам'!N106</f>
        <v>0</v>
      </c>
      <c r="M135" s="15">
        <f>'9 средства по кодам'!O106</f>
        <v>0</v>
      </c>
      <c r="N135" s="15">
        <f>'9 средства по кодам'!P106</f>
        <v>0</v>
      </c>
      <c r="O135" s="15">
        <f>'9 средства по кодам'!Q106</f>
        <v>0</v>
      </c>
      <c r="P135" s="15">
        <f>'9 средства по кодам'!R106</f>
        <v>0</v>
      </c>
      <c r="Q135" s="15">
        <f>'9 средства по кодам'!S106</f>
        <v>0</v>
      </c>
      <c r="R135" s="15">
        <f>'9 средства по кодам'!T106</f>
        <v>1044695</v>
      </c>
      <c r="S135" s="15">
        <f>'9 средства по кодам'!U106</f>
        <v>1044695</v>
      </c>
      <c r="T135" s="11"/>
    </row>
    <row r="136" spans="1:22" s="9" customFormat="1" ht="23.25" customHeight="1" x14ac:dyDescent="0.2">
      <c r="A136" s="172" t="s">
        <v>108</v>
      </c>
      <c r="B136" s="172" t="s">
        <v>115</v>
      </c>
      <c r="C136" s="172" t="s">
        <v>33</v>
      </c>
      <c r="D136" s="16" t="s">
        <v>45</v>
      </c>
      <c r="E136" s="16" t="s">
        <v>116</v>
      </c>
      <c r="F136" s="16" t="s">
        <v>321</v>
      </c>
      <c r="G136" s="16" t="s">
        <v>47</v>
      </c>
      <c r="H136" s="15">
        <f>'9 средства по кодам'!H107</f>
        <v>687872.52</v>
      </c>
      <c r="I136" s="15">
        <f>'9 средства по кодам'!I107</f>
        <v>626453.80000000005</v>
      </c>
      <c r="J136" s="355" t="str">
        <f>'9 средства по кодам'!L107</f>
        <v>-</v>
      </c>
      <c r="K136" s="355">
        <f>'9 средства по кодам'!M107</f>
        <v>0</v>
      </c>
      <c r="L136" s="15">
        <f>'9 средства по кодам'!N107</f>
        <v>0</v>
      </c>
      <c r="M136" s="15">
        <f>'9 средства по кодам'!O107</f>
        <v>0</v>
      </c>
      <c r="N136" s="15">
        <f>'9 средства по кодам'!P107</f>
        <v>0</v>
      </c>
      <c r="O136" s="15">
        <f>'9 средства по кодам'!Q107</f>
        <v>0</v>
      </c>
      <c r="P136" s="15">
        <f>'9 средства по кодам'!R107</f>
        <v>0</v>
      </c>
      <c r="Q136" s="15">
        <f>'9 средства по кодам'!S107</f>
        <v>0</v>
      </c>
      <c r="R136" s="15">
        <f>'9 средства по кодам'!T107</f>
        <v>1375447</v>
      </c>
      <c r="S136" s="15">
        <f>'9 средства по кодам'!U107</f>
        <v>1375447</v>
      </c>
      <c r="T136" s="11"/>
    </row>
    <row r="137" spans="1:22" s="9" customFormat="1" ht="17.25" customHeight="1" x14ac:dyDescent="0.2">
      <c r="A137" s="172" t="s">
        <v>109</v>
      </c>
      <c r="B137" s="172" t="s">
        <v>114</v>
      </c>
      <c r="C137" s="172" t="s">
        <v>33</v>
      </c>
      <c r="D137" s="16" t="s">
        <v>45</v>
      </c>
      <c r="E137" s="16" t="s">
        <v>116</v>
      </c>
      <c r="F137" s="16" t="s">
        <v>322</v>
      </c>
      <c r="G137" s="16" t="s">
        <v>47</v>
      </c>
      <c r="H137" s="15">
        <f>'9 средства по кодам'!H108</f>
        <v>996581.06</v>
      </c>
      <c r="I137" s="15">
        <f>'9 средства по кодам'!I108</f>
        <v>996581.06</v>
      </c>
      <c r="J137" s="355">
        <v>1040427.87</v>
      </c>
      <c r="K137" s="355">
        <f>'9 средства по кодам'!M108</f>
        <v>1040427.87</v>
      </c>
      <c r="L137" s="15">
        <f>'9 средства по кодам'!N108</f>
        <v>0</v>
      </c>
      <c r="M137" s="15">
        <f>'9 средства по кодам'!O108</f>
        <v>0</v>
      </c>
      <c r="N137" s="15">
        <f>'9 средства по кодам'!P108</f>
        <v>0</v>
      </c>
      <c r="O137" s="15">
        <f>'9 средства по кодам'!Q108</f>
        <v>0</v>
      </c>
      <c r="P137" s="15">
        <f>'9 средства по кодам'!R108</f>
        <v>0</v>
      </c>
      <c r="Q137" s="15">
        <f>'9 средства по кодам'!S108</f>
        <v>0</v>
      </c>
      <c r="R137" s="15">
        <f>'9 средства по кодам'!T108</f>
        <v>1983002</v>
      </c>
      <c r="S137" s="15">
        <f>'9 средства по кодам'!U108</f>
        <v>1983002</v>
      </c>
      <c r="T137" s="11"/>
    </row>
    <row r="138" spans="1:22" s="9" customFormat="1" ht="110.25" customHeight="1" x14ac:dyDescent="0.2">
      <c r="A138" s="68" t="s">
        <v>110</v>
      </c>
      <c r="B138" s="68" t="s">
        <v>239</v>
      </c>
      <c r="C138" s="35" t="s">
        <v>33</v>
      </c>
      <c r="D138" s="16" t="s">
        <v>45</v>
      </c>
      <c r="E138" s="16" t="s">
        <v>116</v>
      </c>
      <c r="F138" s="16" t="s">
        <v>240</v>
      </c>
      <c r="G138" s="16" t="s">
        <v>117</v>
      </c>
      <c r="H138" s="15">
        <f>'9 средства по кодам'!H109</f>
        <v>1221878</v>
      </c>
      <c r="I138" s="15">
        <f>'9 средства по кодам'!I109</f>
        <v>1221878</v>
      </c>
      <c r="J138" s="355">
        <f>'9 средства по кодам'!L109</f>
        <v>0</v>
      </c>
      <c r="K138" s="355">
        <f>'9 средства по кодам'!M109</f>
        <v>0</v>
      </c>
      <c r="L138" s="15">
        <f>'9 средства по кодам'!N109</f>
        <v>0</v>
      </c>
      <c r="M138" s="15">
        <f>'9 средства по кодам'!O109</f>
        <v>0</v>
      </c>
      <c r="N138" s="15">
        <f>'9 средства по кодам'!P109</f>
        <v>0</v>
      </c>
      <c r="O138" s="15">
        <f>'9 средства по кодам'!Q109</f>
        <v>0</v>
      </c>
      <c r="P138" s="15">
        <f>'9 средства по кодам'!R109</f>
        <v>0</v>
      </c>
      <c r="Q138" s="15">
        <f>'9 средства по кодам'!S109</f>
        <v>0</v>
      </c>
      <c r="R138" s="15">
        <f>'9 средства по кодам'!T111</f>
        <v>2909000</v>
      </c>
      <c r="S138" s="15">
        <f>'9 средства по кодам'!U111</f>
        <v>2909000</v>
      </c>
      <c r="T138" s="11"/>
    </row>
    <row r="139" spans="1:22" s="9" customFormat="1" ht="96.75" customHeight="1" x14ac:dyDescent="0.2">
      <c r="A139" s="35" t="s">
        <v>111</v>
      </c>
      <c r="B139" s="7" t="s">
        <v>458</v>
      </c>
      <c r="C139" s="142" t="s">
        <v>35</v>
      </c>
      <c r="D139" s="16" t="s">
        <v>45</v>
      </c>
      <c r="E139" s="16" t="s">
        <v>116</v>
      </c>
      <c r="F139" s="16" t="s">
        <v>459</v>
      </c>
      <c r="G139" s="16" t="s">
        <v>117</v>
      </c>
      <c r="H139" s="15">
        <f>'9 средства по кодам'!H110</f>
        <v>0</v>
      </c>
      <c r="I139" s="15">
        <f>'9 средства по кодам'!I110</f>
        <v>0</v>
      </c>
      <c r="J139" s="355">
        <f>'9 средства по кодам'!L110</f>
        <v>2909000</v>
      </c>
      <c r="K139" s="355">
        <f>'9 средства по кодам'!M110</f>
        <v>2833044.4</v>
      </c>
      <c r="L139" s="15">
        <f>'9 средства по кодам'!N110</f>
        <v>0</v>
      </c>
      <c r="M139" s="15">
        <f>'9 средства по кодам'!O110</f>
        <v>0</v>
      </c>
      <c r="N139" s="15">
        <f>'9 средства по кодам'!P110</f>
        <v>0</v>
      </c>
      <c r="O139" s="15">
        <f>'9 средства по кодам'!Q110</f>
        <v>0</v>
      </c>
      <c r="P139" s="15">
        <f>'9 средства по кодам'!R110</f>
        <v>0</v>
      </c>
      <c r="Q139" s="15">
        <f>'9 средства по кодам'!S110</f>
        <v>0</v>
      </c>
      <c r="R139" s="15">
        <f>'9 средства по кодам'!T110</f>
        <v>0</v>
      </c>
      <c r="S139" s="15">
        <f>'9 средства по кодам'!U110</f>
        <v>0</v>
      </c>
      <c r="T139" s="11"/>
    </row>
    <row r="140" spans="1:22" s="9" customFormat="1" ht="108.75" customHeight="1" x14ac:dyDescent="0.2">
      <c r="A140" s="68" t="s">
        <v>112</v>
      </c>
      <c r="B140" s="68" t="s">
        <v>325</v>
      </c>
      <c r="C140" s="154" t="s">
        <v>35</v>
      </c>
      <c r="D140" s="16" t="s">
        <v>45</v>
      </c>
      <c r="E140" s="16" t="s">
        <v>116</v>
      </c>
      <c r="F140" s="16" t="s">
        <v>324</v>
      </c>
      <c r="G140" s="16" t="s">
        <v>117</v>
      </c>
      <c r="H140" s="15">
        <f>'9 средства по кодам'!H112</f>
        <v>2813300</v>
      </c>
      <c r="I140" s="15">
        <f>'9 средства по кодам'!I112</f>
        <v>2803210.86</v>
      </c>
      <c r="J140" s="355">
        <f>'9 средства по кодам'!L112</f>
        <v>0</v>
      </c>
      <c r="K140" s="355">
        <f>'9 средства по кодам'!M112</f>
        <v>0</v>
      </c>
      <c r="L140" s="15">
        <f>'9 средства по кодам'!N112</f>
        <v>0</v>
      </c>
      <c r="M140" s="15">
        <f>'9 средства по кодам'!O112</f>
        <v>0</v>
      </c>
      <c r="N140" s="15">
        <f>'9 средства по кодам'!P112</f>
        <v>0</v>
      </c>
      <c r="O140" s="15">
        <f>'9 средства по кодам'!Q112</f>
        <v>0</v>
      </c>
      <c r="P140" s="15">
        <f>'9 средства по кодам'!R112</f>
        <v>0</v>
      </c>
      <c r="Q140" s="15">
        <f>'9 средства по кодам'!S112</f>
        <v>0</v>
      </c>
      <c r="R140" s="15">
        <f>'9 средства по кодам'!T112</f>
        <v>0</v>
      </c>
      <c r="S140" s="15">
        <f>'9 средства по кодам'!U112</f>
        <v>0</v>
      </c>
      <c r="T140" s="11"/>
    </row>
    <row r="141" spans="1:22" s="9" customFormat="1" ht="87" customHeight="1" x14ac:dyDescent="0.2">
      <c r="A141" s="68" t="s">
        <v>113</v>
      </c>
      <c r="B141" s="271" t="s">
        <v>481</v>
      </c>
      <c r="C141" s="35" t="s">
        <v>33</v>
      </c>
      <c r="D141" s="78" t="s">
        <v>45</v>
      </c>
      <c r="E141" s="78" t="s">
        <v>116</v>
      </c>
      <c r="F141" s="78" t="s">
        <v>482</v>
      </c>
      <c r="G141" s="78" t="s">
        <v>117</v>
      </c>
      <c r="H141" s="40"/>
      <c r="I141" s="40"/>
      <c r="J141" s="356">
        <v>398530</v>
      </c>
      <c r="K141" s="356">
        <v>398530</v>
      </c>
      <c r="L141" s="40"/>
      <c r="M141" s="40"/>
      <c r="N141" s="40"/>
      <c r="O141" s="40"/>
      <c r="P141" s="40"/>
      <c r="Q141" s="40"/>
      <c r="R141" s="40"/>
      <c r="S141" s="40"/>
      <c r="T141" s="268"/>
      <c r="V141" s="271"/>
    </row>
    <row r="142" spans="1:22" s="9" customFormat="1" ht="74.25" customHeight="1" x14ac:dyDescent="0.2">
      <c r="A142" s="35" t="s">
        <v>280</v>
      </c>
      <c r="B142" s="19" t="s">
        <v>483</v>
      </c>
      <c r="C142" s="35" t="s">
        <v>33</v>
      </c>
      <c r="D142" s="16" t="s">
        <v>45</v>
      </c>
      <c r="E142" s="16" t="s">
        <v>116</v>
      </c>
      <c r="F142" s="16" t="s">
        <v>484</v>
      </c>
      <c r="G142" s="16" t="s">
        <v>47</v>
      </c>
      <c r="H142" s="15"/>
      <c r="I142" s="15"/>
      <c r="J142" s="355">
        <v>771800</v>
      </c>
      <c r="K142" s="355">
        <v>771800</v>
      </c>
      <c r="L142" s="15"/>
      <c r="M142" s="15"/>
      <c r="N142" s="15"/>
      <c r="O142" s="15"/>
      <c r="P142" s="15"/>
      <c r="Q142" s="15"/>
      <c r="R142" s="15"/>
      <c r="S142" s="15"/>
      <c r="T142" s="11"/>
      <c r="V142" s="271"/>
    </row>
    <row r="143" spans="1:22" s="9" customFormat="1" ht="85.5" customHeight="1" x14ac:dyDescent="0.2">
      <c r="A143" s="35" t="s">
        <v>407</v>
      </c>
      <c r="B143" s="19" t="s">
        <v>485</v>
      </c>
      <c r="C143" s="35" t="s">
        <v>33</v>
      </c>
      <c r="D143" s="16" t="s">
        <v>45</v>
      </c>
      <c r="E143" s="16" t="s">
        <v>116</v>
      </c>
      <c r="F143" s="16" t="s">
        <v>486</v>
      </c>
      <c r="G143" s="16" t="s">
        <v>47</v>
      </c>
      <c r="H143" s="15"/>
      <c r="I143" s="15"/>
      <c r="J143" s="355">
        <v>36320</v>
      </c>
      <c r="K143" s="355">
        <v>36320</v>
      </c>
      <c r="L143" s="15"/>
      <c r="M143" s="15"/>
      <c r="N143" s="15"/>
      <c r="O143" s="15"/>
      <c r="P143" s="15"/>
      <c r="Q143" s="15"/>
      <c r="R143" s="15"/>
      <c r="S143" s="15"/>
      <c r="T143" s="11"/>
      <c r="V143" s="271"/>
    </row>
    <row r="144" spans="1:22" s="9" customFormat="1" ht="74.25" customHeight="1" x14ac:dyDescent="0.2">
      <c r="A144" s="35" t="s">
        <v>407</v>
      </c>
      <c r="B144" s="19" t="s">
        <v>487</v>
      </c>
      <c r="C144" s="35" t="s">
        <v>33</v>
      </c>
      <c r="D144" s="16" t="s">
        <v>45</v>
      </c>
      <c r="E144" s="16" t="s">
        <v>116</v>
      </c>
      <c r="F144" s="16" t="s">
        <v>488</v>
      </c>
      <c r="G144" s="16" t="s">
        <v>47</v>
      </c>
      <c r="H144" s="15"/>
      <c r="I144" s="15"/>
      <c r="J144" s="355">
        <v>9080</v>
      </c>
      <c r="K144" s="355">
        <v>9080</v>
      </c>
      <c r="L144" s="15"/>
      <c r="M144" s="15"/>
      <c r="N144" s="15"/>
      <c r="O144" s="15"/>
      <c r="P144" s="15"/>
      <c r="Q144" s="15"/>
      <c r="R144" s="15"/>
      <c r="S144" s="15"/>
      <c r="T144" s="11"/>
      <c r="V144" s="271"/>
    </row>
    <row r="145" spans="1:24" s="9" customFormat="1" ht="57" customHeight="1" x14ac:dyDescent="0.2">
      <c r="A145" s="35" t="s">
        <v>408</v>
      </c>
      <c r="B145" s="19" t="s">
        <v>489</v>
      </c>
      <c r="C145" s="35" t="s">
        <v>33</v>
      </c>
      <c r="D145" s="16" t="s">
        <v>45</v>
      </c>
      <c r="E145" s="16" t="s">
        <v>116</v>
      </c>
      <c r="F145" s="16" t="s">
        <v>490</v>
      </c>
      <c r="G145" s="16" t="s">
        <v>117</v>
      </c>
      <c r="H145" s="15"/>
      <c r="I145" s="15"/>
      <c r="J145" s="355">
        <v>784980</v>
      </c>
      <c r="K145" s="355">
        <v>784980</v>
      </c>
      <c r="L145" s="15"/>
      <c r="M145" s="15"/>
      <c r="N145" s="15"/>
      <c r="O145" s="15"/>
      <c r="P145" s="15"/>
      <c r="Q145" s="15"/>
      <c r="R145" s="15"/>
      <c r="S145" s="15"/>
      <c r="T145" s="11"/>
      <c r="V145" s="271"/>
    </row>
    <row r="146" spans="1:24" s="9" customFormat="1" ht="123.75" customHeight="1" x14ac:dyDescent="0.2">
      <c r="A146" s="35" t="s">
        <v>409</v>
      </c>
      <c r="B146" s="19" t="s">
        <v>491</v>
      </c>
      <c r="C146" s="35" t="s">
        <v>33</v>
      </c>
      <c r="D146" s="16" t="s">
        <v>45</v>
      </c>
      <c r="E146" s="16" t="s">
        <v>116</v>
      </c>
      <c r="F146" s="16" t="s">
        <v>492</v>
      </c>
      <c r="G146" s="16" t="s">
        <v>117</v>
      </c>
      <c r="H146" s="15"/>
      <c r="I146" s="15"/>
      <c r="J146" s="355">
        <v>181150</v>
      </c>
      <c r="K146" s="355">
        <v>181150</v>
      </c>
      <c r="L146" s="15"/>
      <c r="M146" s="15"/>
      <c r="N146" s="15"/>
      <c r="O146" s="15"/>
      <c r="P146" s="15"/>
      <c r="Q146" s="15"/>
      <c r="R146" s="15"/>
      <c r="S146" s="15"/>
      <c r="T146" s="11"/>
      <c r="V146" s="271"/>
    </row>
    <row r="147" spans="1:24" s="9" customFormat="1" ht="72" customHeight="1" x14ac:dyDescent="0.2">
      <c r="A147" s="35" t="s">
        <v>414</v>
      </c>
      <c r="B147" s="19" t="s">
        <v>493</v>
      </c>
      <c r="C147" s="35" t="s">
        <v>33</v>
      </c>
      <c r="D147" s="16" t="s">
        <v>45</v>
      </c>
      <c r="E147" s="16" t="s">
        <v>116</v>
      </c>
      <c r="F147" s="16" t="s">
        <v>494</v>
      </c>
      <c r="G147" s="16" t="s">
        <v>47</v>
      </c>
      <c r="H147" s="15"/>
      <c r="I147" s="15"/>
      <c r="J147" s="355">
        <v>157441</v>
      </c>
      <c r="K147" s="355">
        <v>157441</v>
      </c>
      <c r="L147" s="15"/>
      <c r="M147" s="15"/>
      <c r="N147" s="15"/>
      <c r="O147" s="15"/>
      <c r="P147" s="15"/>
      <c r="Q147" s="15"/>
      <c r="R147" s="15"/>
      <c r="S147" s="15"/>
      <c r="T147" s="11"/>
      <c r="V147" s="271"/>
      <c r="X147" s="272"/>
    </row>
    <row r="148" spans="1:24" s="9" customFormat="1" ht="76.5" customHeight="1" x14ac:dyDescent="0.2">
      <c r="A148" s="35" t="s">
        <v>432</v>
      </c>
      <c r="B148" s="19" t="s">
        <v>495</v>
      </c>
      <c r="C148" s="35" t="s">
        <v>33</v>
      </c>
      <c r="D148" s="16" t="s">
        <v>45</v>
      </c>
      <c r="E148" s="16" t="s">
        <v>116</v>
      </c>
      <c r="F148" s="16" t="s">
        <v>496</v>
      </c>
      <c r="G148" s="16" t="s">
        <v>117</v>
      </c>
      <c r="H148" s="15"/>
      <c r="I148" s="15"/>
      <c r="J148" s="355">
        <v>313992</v>
      </c>
      <c r="K148" s="355">
        <v>313992</v>
      </c>
      <c r="L148" s="15"/>
      <c r="M148" s="15"/>
      <c r="N148" s="15"/>
      <c r="O148" s="15"/>
      <c r="P148" s="15"/>
      <c r="Q148" s="15"/>
      <c r="R148" s="15"/>
      <c r="S148" s="15"/>
      <c r="T148" s="11"/>
      <c r="V148" s="271"/>
      <c r="X148" s="272"/>
    </row>
    <row r="149" spans="1:24" s="9" customFormat="1" ht="63.75" customHeight="1" x14ac:dyDescent="0.2">
      <c r="A149" s="35" t="s">
        <v>497</v>
      </c>
      <c r="B149" s="19" t="s">
        <v>498</v>
      </c>
      <c r="C149" s="35" t="s">
        <v>33</v>
      </c>
      <c r="D149" s="16" t="s">
        <v>45</v>
      </c>
      <c r="E149" s="16" t="s">
        <v>116</v>
      </c>
      <c r="F149" s="16" t="s">
        <v>499</v>
      </c>
      <c r="G149" s="16" t="s">
        <v>47</v>
      </c>
      <c r="H149" s="15"/>
      <c r="I149" s="15"/>
      <c r="J149" s="355">
        <v>147550</v>
      </c>
      <c r="K149" s="355">
        <v>147550</v>
      </c>
      <c r="L149" s="15"/>
      <c r="M149" s="15"/>
      <c r="N149" s="15"/>
      <c r="O149" s="15"/>
      <c r="P149" s="15"/>
      <c r="Q149" s="15"/>
      <c r="R149" s="15"/>
      <c r="S149" s="15"/>
      <c r="T149" s="11"/>
      <c r="V149" s="271"/>
      <c r="X149" s="272"/>
    </row>
    <row r="150" spans="1:24" s="9" customFormat="1" ht="54.75" customHeight="1" x14ac:dyDescent="0.2">
      <c r="A150" s="35" t="s">
        <v>500</v>
      </c>
      <c r="B150" s="19" t="s">
        <v>501</v>
      </c>
      <c r="C150" s="35" t="s">
        <v>33</v>
      </c>
      <c r="D150" s="16" t="s">
        <v>45</v>
      </c>
      <c r="E150" s="16" t="s">
        <v>116</v>
      </c>
      <c r="F150" s="16" t="s">
        <v>502</v>
      </c>
      <c r="G150" s="16" t="s">
        <v>47</v>
      </c>
      <c r="H150" s="15"/>
      <c r="I150" s="15"/>
      <c r="J150" s="355">
        <v>267081</v>
      </c>
      <c r="K150" s="355">
        <v>229491.1</v>
      </c>
      <c r="L150" s="15"/>
      <c r="M150" s="15"/>
      <c r="N150" s="15"/>
      <c r="O150" s="15"/>
      <c r="P150" s="15"/>
      <c r="Q150" s="15"/>
      <c r="R150" s="15"/>
      <c r="S150" s="15"/>
      <c r="T150" s="11"/>
      <c r="V150" s="271"/>
      <c r="X150" s="272"/>
    </row>
    <row r="151" spans="1:24" s="9" customFormat="1" ht="97.5" customHeight="1" x14ac:dyDescent="0.2">
      <c r="A151" s="35" t="s">
        <v>504</v>
      </c>
      <c r="B151" s="19" t="s">
        <v>503</v>
      </c>
      <c r="C151" s="35" t="s">
        <v>33</v>
      </c>
      <c r="D151" s="16" t="s">
        <v>45</v>
      </c>
      <c r="E151" s="16" t="s">
        <v>116</v>
      </c>
      <c r="F151" s="16" t="s">
        <v>505</v>
      </c>
      <c r="G151" s="16" t="s">
        <v>47</v>
      </c>
      <c r="H151" s="15"/>
      <c r="I151" s="15"/>
      <c r="J151" s="355">
        <v>256395</v>
      </c>
      <c r="K151" s="355">
        <v>209291.69</v>
      </c>
      <c r="L151" s="15"/>
      <c r="M151" s="15"/>
      <c r="N151" s="15"/>
      <c r="O151" s="15"/>
      <c r="P151" s="15"/>
      <c r="Q151" s="15"/>
      <c r="R151" s="15"/>
      <c r="S151" s="15"/>
      <c r="T151" s="11"/>
      <c r="V151" s="271"/>
      <c r="X151" s="272"/>
    </row>
    <row r="152" spans="1:24" s="26" customFormat="1" ht="12.75" customHeight="1" x14ac:dyDescent="0.2">
      <c r="A152" s="536" t="s">
        <v>118</v>
      </c>
      <c r="B152" s="537"/>
      <c r="C152" s="371" t="s">
        <v>33</v>
      </c>
      <c r="D152" s="383"/>
      <c r="E152" s="383"/>
      <c r="F152" s="383"/>
      <c r="G152" s="375"/>
      <c r="H152" s="206">
        <f t="shared" ref="H152:S152" si="27">H153</f>
        <v>119925</v>
      </c>
      <c r="I152" s="206">
        <f t="shared" si="27"/>
        <v>113928.75</v>
      </c>
      <c r="J152" s="206">
        <f t="shared" si="27"/>
        <v>119925</v>
      </c>
      <c r="K152" s="206">
        <f t="shared" si="27"/>
        <v>119925</v>
      </c>
      <c r="L152" s="206">
        <f t="shared" si="27"/>
        <v>0</v>
      </c>
      <c r="M152" s="206">
        <f t="shared" si="27"/>
        <v>0</v>
      </c>
      <c r="N152" s="206">
        <f t="shared" si="27"/>
        <v>0</v>
      </c>
      <c r="O152" s="206">
        <f t="shared" si="27"/>
        <v>0</v>
      </c>
      <c r="P152" s="206">
        <f t="shared" si="27"/>
        <v>0</v>
      </c>
      <c r="Q152" s="206">
        <f t="shared" si="27"/>
        <v>0</v>
      </c>
      <c r="R152" s="206">
        <f t="shared" si="27"/>
        <v>119925</v>
      </c>
      <c r="S152" s="206">
        <f t="shared" si="27"/>
        <v>119925</v>
      </c>
      <c r="T152" s="376"/>
    </row>
    <row r="153" spans="1:24" s="9" customFormat="1" ht="30" customHeight="1" x14ac:dyDescent="0.2">
      <c r="A153" s="172" t="s">
        <v>64</v>
      </c>
      <c r="B153" s="218" t="s">
        <v>119</v>
      </c>
      <c r="C153" s="172" t="s">
        <v>33</v>
      </c>
      <c r="D153" s="34" t="s">
        <v>45</v>
      </c>
      <c r="E153" s="34" t="s">
        <v>116</v>
      </c>
      <c r="F153" s="34" t="s">
        <v>326</v>
      </c>
      <c r="G153" s="16" t="s">
        <v>117</v>
      </c>
      <c r="H153" s="15">
        <f>'9 средства по кодам'!H125</f>
        <v>119925</v>
      </c>
      <c r="I153" s="15">
        <f>'9 средства по кодам'!I125</f>
        <v>113928.75</v>
      </c>
      <c r="J153" s="355">
        <f>'9 средства по кодам'!L125</f>
        <v>119925</v>
      </c>
      <c r="K153" s="355">
        <f>'9 средства по кодам'!M125</f>
        <v>119925</v>
      </c>
      <c r="L153" s="15">
        <f>'9 средства по кодам'!N125</f>
        <v>0</v>
      </c>
      <c r="M153" s="15">
        <f>'9 средства по кодам'!O125</f>
        <v>0</v>
      </c>
      <c r="N153" s="15">
        <f>'9 средства по кодам'!P125</f>
        <v>0</v>
      </c>
      <c r="O153" s="15">
        <f>'9 средства по кодам'!Q125</f>
        <v>0</v>
      </c>
      <c r="P153" s="15">
        <f>'9 средства по кодам'!R125</f>
        <v>0</v>
      </c>
      <c r="Q153" s="15">
        <f>'9 средства по кодам'!S125</f>
        <v>0</v>
      </c>
      <c r="R153" s="15">
        <f>'9 средства по кодам'!T125</f>
        <v>119925</v>
      </c>
      <c r="S153" s="15">
        <f>'9 средства по кодам'!U125</f>
        <v>119925</v>
      </c>
      <c r="T153" s="11"/>
    </row>
    <row r="154" spans="1:24" s="26" customFormat="1" ht="12.75" customHeight="1" x14ac:dyDescent="0.2">
      <c r="A154" s="536" t="s">
        <v>120</v>
      </c>
      <c r="B154" s="537"/>
      <c r="C154" s="384" t="s">
        <v>33</v>
      </c>
      <c r="D154" s="383"/>
      <c r="E154" s="383"/>
      <c r="F154" s="383"/>
      <c r="G154" s="375"/>
      <c r="H154" s="206">
        <f t="shared" ref="H154:S154" si="28">H155</f>
        <v>1084529.3799999999</v>
      </c>
      <c r="I154" s="206">
        <f t="shared" si="28"/>
        <v>1073418.56</v>
      </c>
      <c r="J154" s="206">
        <f t="shared" si="28"/>
        <v>1126521.54</v>
      </c>
      <c r="K154" s="206">
        <f t="shared" si="28"/>
        <v>1126521.54</v>
      </c>
      <c r="L154" s="206">
        <f t="shared" si="28"/>
        <v>0</v>
      </c>
      <c r="M154" s="206">
        <f t="shared" si="28"/>
        <v>0</v>
      </c>
      <c r="N154" s="206">
        <f t="shared" si="28"/>
        <v>0</v>
      </c>
      <c r="O154" s="206">
        <f t="shared" si="28"/>
        <v>0</v>
      </c>
      <c r="P154" s="206">
        <f t="shared" si="28"/>
        <v>0</v>
      </c>
      <c r="Q154" s="206">
        <f t="shared" si="28"/>
        <v>0</v>
      </c>
      <c r="R154" s="206">
        <f t="shared" si="28"/>
        <v>876100</v>
      </c>
      <c r="S154" s="206">
        <f t="shared" si="28"/>
        <v>876100</v>
      </c>
      <c r="T154" s="376"/>
    </row>
    <row r="155" spans="1:24" s="9" customFormat="1" ht="16.5" customHeight="1" x14ac:dyDescent="0.2">
      <c r="A155" s="172" t="s">
        <v>61</v>
      </c>
      <c r="B155" s="218" t="s">
        <v>121</v>
      </c>
      <c r="C155" s="172" t="s">
        <v>33</v>
      </c>
      <c r="D155" s="34" t="s">
        <v>45</v>
      </c>
      <c r="E155" s="34" t="s">
        <v>116</v>
      </c>
      <c r="F155" s="34" t="s">
        <v>327</v>
      </c>
      <c r="G155" s="16" t="s">
        <v>47</v>
      </c>
      <c r="H155" s="15">
        <f>'9 средства по кодам'!H127</f>
        <v>1084529.3799999999</v>
      </c>
      <c r="I155" s="15">
        <f>'9 средства по кодам'!I127</f>
        <v>1073418.56</v>
      </c>
      <c r="J155" s="355">
        <f>'9 средства по кодам'!L127</f>
        <v>1126521.54</v>
      </c>
      <c r="K155" s="355">
        <f>'9 средства по кодам'!M127</f>
        <v>1126521.54</v>
      </c>
      <c r="L155" s="15">
        <f>'9 средства по кодам'!N127</f>
        <v>0</v>
      </c>
      <c r="M155" s="15">
        <f>'9 средства по кодам'!O127</f>
        <v>0</v>
      </c>
      <c r="N155" s="15">
        <f>'9 средства по кодам'!P127</f>
        <v>0</v>
      </c>
      <c r="O155" s="15">
        <f>'9 средства по кодам'!Q127</f>
        <v>0</v>
      </c>
      <c r="P155" s="15">
        <f>'9 средства по кодам'!R127</f>
        <v>0</v>
      </c>
      <c r="Q155" s="15">
        <f>'9 средства по кодам'!S127</f>
        <v>0</v>
      </c>
      <c r="R155" s="15">
        <f>'9 средства по кодам'!T127</f>
        <v>876100</v>
      </c>
      <c r="S155" s="15">
        <f>'9 средства по кодам'!U127</f>
        <v>876100</v>
      </c>
      <c r="T155" s="11"/>
    </row>
    <row r="156" spans="1:24" s="9" customFormat="1" ht="16.5" customHeight="1" x14ac:dyDescent="0.2">
      <c r="A156" s="496" t="s">
        <v>122</v>
      </c>
      <c r="B156" s="497"/>
      <c r="C156" s="371" t="s">
        <v>156</v>
      </c>
      <c r="D156" s="379"/>
      <c r="E156" s="379"/>
      <c r="F156" s="379"/>
      <c r="G156" s="380"/>
      <c r="H156" s="381">
        <f>H158+H159</f>
        <v>14276824.5</v>
      </c>
      <c r="I156" s="381">
        <f>I158+I159</f>
        <v>13733305.59</v>
      </c>
      <c r="J156" s="381">
        <f t="shared" ref="J156:S156" si="29">J158+J159</f>
        <v>16255314</v>
      </c>
      <c r="K156" s="381">
        <f t="shared" si="29"/>
        <v>14748237.17</v>
      </c>
      <c r="L156" s="381">
        <f t="shared" si="29"/>
        <v>0</v>
      </c>
      <c r="M156" s="381">
        <f t="shared" si="29"/>
        <v>0</v>
      </c>
      <c r="N156" s="381">
        <f t="shared" si="29"/>
        <v>0</v>
      </c>
      <c r="O156" s="381">
        <f t="shared" si="29"/>
        <v>0</v>
      </c>
      <c r="P156" s="381">
        <f t="shared" si="29"/>
        <v>0</v>
      </c>
      <c r="Q156" s="381">
        <f t="shared" si="29"/>
        <v>0</v>
      </c>
      <c r="R156" s="381">
        <f t="shared" si="29"/>
        <v>19546568</v>
      </c>
      <c r="S156" s="381">
        <f t="shared" si="29"/>
        <v>19546568</v>
      </c>
      <c r="T156" s="205"/>
    </row>
    <row r="157" spans="1:24" s="9" customFormat="1" ht="16.5" customHeight="1" x14ac:dyDescent="0.2">
      <c r="A157" s="498"/>
      <c r="B157" s="499"/>
      <c r="C157" s="371" t="s">
        <v>157</v>
      </c>
      <c r="D157" s="379"/>
      <c r="E157" s="379"/>
      <c r="F157" s="379"/>
      <c r="G157" s="380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</row>
    <row r="158" spans="1:24" s="9" customFormat="1" ht="16.5" customHeight="1" x14ac:dyDescent="0.2">
      <c r="A158" s="498"/>
      <c r="B158" s="499"/>
      <c r="C158" s="371" t="s">
        <v>35</v>
      </c>
      <c r="D158" s="379"/>
      <c r="E158" s="379"/>
      <c r="F158" s="379"/>
      <c r="G158" s="380"/>
      <c r="H158" s="382">
        <f>H160</f>
        <v>3088700</v>
      </c>
      <c r="I158" s="382">
        <f t="shared" ref="I158:S158" si="30">I160</f>
        <v>3088700</v>
      </c>
      <c r="J158" s="382">
        <f t="shared" si="30"/>
        <v>2994800</v>
      </c>
      <c r="K158" s="382">
        <f t="shared" si="30"/>
        <v>2994800</v>
      </c>
      <c r="L158" s="382">
        <f t="shared" si="30"/>
        <v>0</v>
      </c>
      <c r="M158" s="382">
        <f t="shared" si="30"/>
        <v>0</v>
      </c>
      <c r="N158" s="382">
        <f t="shared" si="30"/>
        <v>0</v>
      </c>
      <c r="O158" s="382">
        <f t="shared" si="30"/>
        <v>0</v>
      </c>
      <c r="P158" s="382">
        <f t="shared" si="30"/>
        <v>0</v>
      </c>
      <c r="Q158" s="382">
        <f t="shared" si="30"/>
        <v>0</v>
      </c>
      <c r="R158" s="382">
        <f t="shared" si="30"/>
        <v>2496600</v>
      </c>
      <c r="S158" s="382">
        <f t="shared" si="30"/>
        <v>2496600</v>
      </c>
      <c r="T158" s="205"/>
    </row>
    <row r="159" spans="1:24" s="26" customFormat="1" x14ac:dyDescent="0.2">
      <c r="A159" s="500"/>
      <c r="B159" s="501"/>
      <c r="C159" s="371" t="s">
        <v>33</v>
      </c>
      <c r="D159" s="383"/>
      <c r="E159" s="383"/>
      <c r="F159" s="383"/>
      <c r="G159" s="375"/>
      <c r="H159" s="204">
        <f>H161+H162</f>
        <v>11188124.5</v>
      </c>
      <c r="I159" s="204">
        <f t="shared" ref="I159:S159" si="31">I161+I162</f>
        <v>10644605.59</v>
      </c>
      <c r="J159" s="204">
        <f t="shared" si="31"/>
        <v>13260514</v>
      </c>
      <c r="K159" s="204">
        <f t="shared" si="31"/>
        <v>11753437.17</v>
      </c>
      <c r="L159" s="204">
        <f t="shared" si="31"/>
        <v>0</v>
      </c>
      <c r="M159" s="204">
        <f t="shared" si="31"/>
        <v>0</v>
      </c>
      <c r="N159" s="204">
        <f t="shared" si="31"/>
        <v>0</v>
      </c>
      <c r="O159" s="204">
        <f t="shared" si="31"/>
        <v>0</v>
      </c>
      <c r="P159" s="204">
        <f t="shared" si="31"/>
        <v>0</v>
      </c>
      <c r="Q159" s="204">
        <f t="shared" si="31"/>
        <v>0</v>
      </c>
      <c r="R159" s="204">
        <f t="shared" si="31"/>
        <v>17049968</v>
      </c>
      <c r="S159" s="204">
        <f t="shared" si="31"/>
        <v>17049968</v>
      </c>
      <c r="T159" s="376"/>
    </row>
    <row r="160" spans="1:24" s="9" customFormat="1" ht="88.5" customHeight="1" x14ac:dyDescent="0.2">
      <c r="A160" s="14" t="s">
        <v>244</v>
      </c>
      <c r="B160" s="13" t="s">
        <v>241</v>
      </c>
      <c r="C160" s="257" t="s">
        <v>35</v>
      </c>
      <c r="D160" s="34" t="s">
        <v>45</v>
      </c>
      <c r="E160" s="34" t="s">
        <v>141</v>
      </c>
      <c r="F160" s="34" t="s">
        <v>272</v>
      </c>
      <c r="G160" s="16" t="s">
        <v>117</v>
      </c>
      <c r="H160" s="15">
        <f>'9 средства по кодам'!H129</f>
        <v>3088700</v>
      </c>
      <c r="I160" s="15">
        <f>'9 средства по кодам'!I129</f>
        <v>3088700</v>
      </c>
      <c r="J160" s="355">
        <f>'9 средства по кодам'!L129</f>
        <v>2994800</v>
      </c>
      <c r="K160" s="355">
        <f>'9 средства по кодам'!M129</f>
        <v>2994800</v>
      </c>
      <c r="L160" s="15">
        <f>'9 средства по кодам'!N129</f>
        <v>0</v>
      </c>
      <c r="M160" s="15">
        <f>'9 средства по кодам'!O129</f>
        <v>0</v>
      </c>
      <c r="N160" s="15">
        <f>'9 средства по кодам'!P129</f>
        <v>0</v>
      </c>
      <c r="O160" s="15">
        <f>'9 средства по кодам'!Q129</f>
        <v>0</v>
      </c>
      <c r="P160" s="15">
        <f>'9 средства по кодам'!R129</f>
        <v>0</v>
      </c>
      <c r="Q160" s="15">
        <f>'9 средства по кодам'!S129</f>
        <v>0</v>
      </c>
      <c r="R160" s="15">
        <f>'9 средства по кодам'!T129</f>
        <v>2496600</v>
      </c>
      <c r="S160" s="15">
        <f>'9 средства по кодам'!U129</f>
        <v>2496600</v>
      </c>
      <c r="T160" s="11"/>
    </row>
    <row r="161" spans="1:22" s="9" customFormat="1" ht="54" customHeight="1" x14ac:dyDescent="0.2">
      <c r="A161" s="68" t="s">
        <v>245</v>
      </c>
      <c r="B161" s="68" t="s">
        <v>242</v>
      </c>
      <c r="C161" s="13" t="s">
        <v>33</v>
      </c>
      <c r="D161" s="34" t="s">
        <v>45</v>
      </c>
      <c r="E161" s="34" t="s">
        <v>141</v>
      </c>
      <c r="F161" s="34" t="s">
        <v>273</v>
      </c>
      <c r="G161" s="16" t="s">
        <v>117</v>
      </c>
      <c r="H161" s="15">
        <f>'9 средства по кодам'!H130</f>
        <v>10274772</v>
      </c>
      <c r="I161" s="15">
        <f>'9 средства по кодам'!I130</f>
        <v>9789666.2899999991</v>
      </c>
      <c r="J161" s="355">
        <f>'9 средства по кодам'!L130</f>
        <v>12579509</v>
      </c>
      <c r="K161" s="355">
        <f>'9 средства по кодам'!M130</f>
        <v>11072432.17</v>
      </c>
      <c r="L161" s="15">
        <f>'9 средства по кодам'!N130</f>
        <v>0</v>
      </c>
      <c r="M161" s="15">
        <f>'9 средства по кодам'!O130</f>
        <v>0</v>
      </c>
      <c r="N161" s="15">
        <f>'9 средства по кодам'!P130</f>
        <v>0</v>
      </c>
      <c r="O161" s="15">
        <f>'9 средства по кодам'!Q130</f>
        <v>0</v>
      </c>
      <c r="P161" s="15">
        <f>'9 средства по кодам'!R130</f>
        <v>0</v>
      </c>
      <c r="Q161" s="15">
        <f>'9 средства по кодам'!S130</f>
        <v>0</v>
      </c>
      <c r="R161" s="15">
        <f>'9 средства по кодам'!T130</f>
        <v>15003168</v>
      </c>
      <c r="S161" s="15">
        <f>'9 средства по кодам'!U130</f>
        <v>15003168</v>
      </c>
      <c r="T161" s="11"/>
    </row>
    <row r="162" spans="1:22" s="9" customFormat="1" ht="55.5" customHeight="1" x14ac:dyDescent="0.2">
      <c r="A162" s="172" t="s">
        <v>246</v>
      </c>
      <c r="B162" s="172" t="s">
        <v>243</v>
      </c>
      <c r="C162" s="172" t="s">
        <v>33</v>
      </c>
      <c r="D162" s="17" t="s">
        <v>45</v>
      </c>
      <c r="E162" s="17" t="s">
        <v>141</v>
      </c>
      <c r="F162" s="34" t="s">
        <v>274</v>
      </c>
      <c r="G162" s="34"/>
      <c r="H162" s="15">
        <f>'9 средства по кодам'!H131</f>
        <v>913352.5</v>
      </c>
      <c r="I162" s="15">
        <f>'9 средства по кодам'!I131</f>
        <v>854939.29999999993</v>
      </c>
      <c r="J162" s="355">
        <f>'9 средства по кодам'!L131</f>
        <v>681005</v>
      </c>
      <c r="K162" s="355">
        <f>'9 средства по кодам'!M131</f>
        <v>681005</v>
      </c>
      <c r="L162" s="15">
        <f>'9 средства по кодам'!N131</f>
        <v>0</v>
      </c>
      <c r="M162" s="15">
        <f>'9 средства по кодам'!O131</f>
        <v>0</v>
      </c>
      <c r="N162" s="15">
        <f>'9 средства по кодам'!P131</f>
        <v>0</v>
      </c>
      <c r="O162" s="15">
        <f>'9 средства по кодам'!Q131</f>
        <v>0</v>
      </c>
      <c r="P162" s="15">
        <f>'9 средства по кодам'!R131</f>
        <v>0</v>
      </c>
      <c r="Q162" s="15">
        <f>'9 средства по кодам'!S131</f>
        <v>0</v>
      </c>
      <c r="R162" s="15">
        <f>'9 средства по кодам'!T131</f>
        <v>2046800</v>
      </c>
      <c r="S162" s="15">
        <f>'9 средства по кодам'!U131</f>
        <v>2046800</v>
      </c>
      <c r="T162" s="11"/>
    </row>
    <row r="163" spans="1:22" s="85" customFormat="1" ht="16.5" customHeight="1" x14ac:dyDescent="0.2">
      <c r="A163" s="496" t="s">
        <v>338</v>
      </c>
      <c r="B163" s="497"/>
      <c r="C163" s="371" t="s">
        <v>156</v>
      </c>
      <c r="D163" s="383"/>
      <c r="E163" s="383"/>
      <c r="F163" s="383"/>
      <c r="G163" s="375"/>
      <c r="H163" s="206">
        <f>H165+H166</f>
        <v>61820</v>
      </c>
      <c r="I163" s="206">
        <f>I165+I166</f>
        <v>61820</v>
      </c>
      <c r="J163" s="206">
        <f t="shared" ref="J163:S163" si="32">J165+J166</f>
        <v>0</v>
      </c>
      <c r="K163" s="206">
        <f t="shared" si="32"/>
        <v>0</v>
      </c>
      <c r="L163" s="206">
        <f t="shared" si="32"/>
        <v>0</v>
      </c>
      <c r="M163" s="206">
        <f t="shared" si="32"/>
        <v>0</v>
      </c>
      <c r="N163" s="206">
        <f t="shared" si="32"/>
        <v>0</v>
      </c>
      <c r="O163" s="206">
        <f t="shared" si="32"/>
        <v>0</v>
      </c>
      <c r="P163" s="206">
        <f t="shared" si="32"/>
        <v>0</v>
      </c>
      <c r="Q163" s="206">
        <f t="shared" si="32"/>
        <v>0</v>
      </c>
      <c r="R163" s="206">
        <f t="shared" si="32"/>
        <v>0</v>
      </c>
      <c r="S163" s="206">
        <f t="shared" si="32"/>
        <v>0</v>
      </c>
      <c r="T163" s="376"/>
    </row>
    <row r="164" spans="1:22" s="85" customFormat="1" ht="16.5" customHeight="1" x14ac:dyDescent="0.2">
      <c r="A164" s="498"/>
      <c r="B164" s="499"/>
      <c r="C164" s="371" t="s">
        <v>157</v>
      </c>
      <c r="D164" s="383"/>
      <c r="E164" s="383"/>
      <c r="F164" s="383"/>
      <c r="G164" s="375"/>
      <c r="H164" s="206"/>
      <c r="I164" s="206"/>
      <c r="J164" s="206"/>
      <c r="K164" s="206"/>
      <c r="L164" s="206"/>
      <c r="M164" s="206"/>
      <c r="N164" s="206"/>
      <c r="O164" s="206"/>
      <c r="P164" s="206"/>
      <c r="Q164" s="206"/>
      <c r="R164" s="206"/>
      <c r="S164" s="206"/>
      <c r="T164" s="376"/>
    </row>
    <row r="165" spans="1:22" s="85" customFormat="1" ht="19.5" customHeight="1" x14ac:dyDescent="0.2">
      <c r="A165" s="498"/>
      <c r="B165" s="499"/>
      <c r="C165" s="371" t="s">
        <v>35</v>
      </c>
      <c r="D165" s="383"/>
      <c r="E165" s="383"/>
      <c r="F165" s="383"/>
      <c r="G165" s="375"/>
      <c r="H165" s="206">
        <f>H167</f>
        <v>45800</v>
      </c>
      <c r="I165" s="206">
        <f>I167</f>
        <v>45800</v>
      </c>
      <c r="J165" s="206">
        <f t="shared" ref="J165:S165" si="33">J167</f>
        <v>0</v>
      </c>
      <c r="K165" s="206">
        <f t="shared" si="33"/>
        <v>0</v>
      </c>
      <c r="L165" s="206">
        <f t="shared" si="33"/>
        <v>0</v>
      </c>
      <c r="M165" s="206">
        <f t="shared" si="33"/>
        <v>0</v>
      </c>
      <c r="N165" s="206">
        <f t="shared" si="33"/>
        <v>0</v>
      </c>
      <c r="O165" s="206">
        <f t="shared" si="33"/>
        <v>0</v>
      </c>
      <c r="P165" s="206">
        <f t="shared" si="33"/>
        <v>0</v>
      </c>
      <c r="Q165" s="206">
        <f t="shared" si="33"/>
        <v>0</v>
      </c>
      <c r="R165" s="206">
        <f t="shared" si="33"/>
        <v>0</v>
      </c>
      <c r="S165" s="206">
        <f t="shared" si="33"/>
        <v>0</v>
      </c>
      <c r="T165" s="376"/>
    </row>
    <row r="166" spans="1:22" s="85" customFormat="1" ht="20.25" customHeight="1" x14ac:dyDescent="0.2">
      <c r="A166" s="500"/>
      <c r="B166" s="501"/>
      <c r="C166" s="371" t="s">
        <v>33</v>
      </c>
      <c r="D166" s="383"/>
      <c r="E166" s="383"/>
      <c r="F166" s="383"/>
      <c r="G166" s="375"/>
      <c r="H166" s="206">
        <f>H168</f>
        <v>16020</v>
      </c>
      <c r="I166" s="206">
        <f>I168</f>
        <v>16020</v>
      </c>
      <c r="J166" s="206">
        <f t="shared" ref="J166:S166" si="34">J168</f>
        <v>0</v>
      </c>
      <c r="K166" s="206">
        <f t="shared" si="34"/>
        <v>0</v>
      </c>
      <c r="L166" s="206">
        <f t="shared" si="34"/>
        <v>0</v>
      </c>
      <c r="M166" s="206">
        <f t="shared" si="34"/>
        <v>0</v>
      </c>
      <c r="N166" s="206">
        <f t="shared" si="34"/>
        <v>0</v>
      </c>
      <c r="O166" s="206">
        <f t="shared" si="34"/>
        <v>0</v>
      </c>
      <c r="P166" s="206">
        <f t="shared" si="34"/>
        <v>0</v>
      </c>
      <c r="Q166" s="206">
        <f t="shared" si="34"/>
        <v>0</v>
      </c>
      <c r="R166" s="206">
        <f t="shared" si="34"/>
        <v>0</v>
      </c>
      <c r="S166" s="206">
        <f t="shared" si="34"/>
        <v>0</v>
      </c>
      <c r="T166" s="376"/>
    </row>
    <row r="167" spans="1:22" s="9" customFormat="1" ht="134.25" customHeight="1" x14ac:dyDescent="0.2">
      <c r="A167" s="102" t="s">
        <v>470</v>
      </c>
      <c r="B167" s="108" t="s">
        <v>328</v>
      </c>
      <c r="C167" s="152" t="s">
        <v>35</v>
      </c>
      <c r="D167" s="34" t="s">
        <v>45</v>
      </c>
      <c r="E167" s="34" t="s">
        <v>330</v>
      </c>
      <c r="F167" s="34" t="s">
        <v>356</v>
      </c>
      <c r="G167" s="16" t="s">
        <v>47</v>
      </c>
      <c r="H167" s="15">
        <f>'9 средства по кодам'!H133</f>
        <v>45800</v>
      </c>
      <c r="I167" s="15">
        <f>'9 средства по кодам'!I133</f>
        <v>45800</v>
      </c>
      <c r="J167" s="355">
        <f>'9 средства по кодам'!L133</f>
        <v>0</v>
      </c>
      <c r="K167" s="355">
        <f>'9 средства по кодам'!M133</f>
        <v>0</v>
      </c>
      <c r="L167" s="15">
        <f>'9 средства по кодам'!N133</f>
        <v>0</v>
      </c>
      <c r="M167" s="15">
        <f>'9 средства по кодам'!O133</f>
        <v>0</v>
      </c>
      <c r="N167" s="15">
        <f>'9 средства по кодам'!P133</f>
        <v>0</v>
      </c>
      <c r="O167" s="15">
        <f>'9 средства по кодам'!Q133</f>
        <v>0</v>
      </c>
      <c r="P167" s="15">
        <f>'9 средства по кодам'!R133</f>
        <v>0</v>
      </c>
      <c r="Q167" s="15">
        <f>'9 средства по кодам'!S133</f>
        <v>0</v>
      </c>
      <c r="R167" s="15">
        <f>'9 средства по кодам'!T133</f>
        <v>0</v>
      </c>
      <c r="S167" s="15">
        <f>'9 средства по кодам'!U133</f>
        <v>0</v>
      </c>
      <c r="T167" s="11"/>
    </row>
    <row r="168" spans="1:22" s="9" customFormat="1" ht="143.25" customHeight="1" x14ac:dyDescent="0.2">
      <c r="A168" s="102" t="s">
        <v>469</v>
      </c>
      <c r="B168" s="108" t="s">
        <v>329</v>
      </c>
      <c r="C168" s="14" t="s">
        <v>33</v>
      </c>
      <c r="D168" s="34" t="s">
        <v>45</v>
      </c>
      <c r="E168" s="34" t="s">
        <v>91</v>
      </c>
      <c r="F168" s="34" t="s">
        <v>331</v>
      </c>
      <c r="G168" s="16" t="s">
        <v>47</v>
      </c>
      <c r="H168" s="15">
        <f>'9 средства по кодам'!H134</f>
        <v>16020</v>
      </c>
      <c r="I168" s="15">
        <f>'9 средства по кодам'!I134</f>
        <v>16020</v>
      </c>
      <c r="J168" s="355"/>
      <c r="K168" s="355"/>
      <c r="L168" s="15"/>
      <c r="M168" s="15"/>
      <c r="N168" s="15"/>
      <c r="O168" s="15"/>
      <c r="P168" s="15"/>
      <c r="Q168" s="15"/>
      <c r="R168" s="15">
        <f>'9 средства по кодам'!T134</f>
        <v>0</v>
      </c>
      <c r="S168" s="15">
        <f>'9 средства по кодам'!U134</f>
        <v>0</v>
      </c>
      <c r="T168" s="11"/>
    </row>
    <row r="169" spans="1:22" s="62" customFormat="1" ht="12.75" customHeight="1" x14ac:dyDescent="0.2">
      <c r="A169" s="449" t="s">
        <v>123</v>
      </c>
      <c r="B169" s="436" t="s">
        <v>124</v>
      </c>
      <c r="C169" s="87" t="s">
        <v>156</v>
      </c>
      <c r="D169" s="63"/>
      <c r="E169" s="64"/>
      <c r="F169" s="64"/>
      <c r="G169" s="64"/>
      <c r="H169" s="57">
        <f>H172+H173+H174+H171</f>
        <v>431705927.43000001</v>
      </c>
      <c r="I169" s="57">
        <f t="shared" ref="I169:S169" si="35">I172+I173+I174+I171</f>
        <v>414802428.94999999</v>
      </c>
      <c r="J169" s="57">
        <f t="shared" si="35"/>
        <v>448560937.12</v>
      </c>
      <c r="K169" s="57">
        <f>K172+K173+K174+K171</f>
        <v>422655507.98000008</v>
      </c>
      <c r="L169" s="57">
        <f t="shared" si="35"/>
        <v>0</v>
      </c>
      <c r="M169" s="57">
        <f t="shared" si="35"/>
        <v>0</v>
      </c>
      <c r="N169" s="57">
        <f t="shared" si="35"/>
        <v>0</v>
      </c>
      <c r="O169" s="57">
        <f t="shared" si="35"/>
        <v>0</v>
      </c>
      <c r="P169" s="57">
        <f t="shared" si="35"/>
        <v>0</v>
      </c>
      <c r="Q169" s="57">
        <f t="shared" si="35"/>
        <v>0</v>
      </c>
      <c r="R169" s="57">
        <f t="shared" si="35"/>
        <v>434927167.56</v>
      </c>
      <c r="S169" s="57">
        <f t="shared" si="35"/>
        <v>434927167.56</v>
      </c>
      <c r="T169" s="58"/>
    </row>
    <row r="170" spans="1:22" s="62" customFormat="1" x14ac:dyDescent="0.2">
      <c r="A170" s="449"/>
      <c r="B170" s="436"/>
      <c r="C170" s="87" t="s">
        <v>157</v>
      </c>
      <c r="D170" s="63"/>
      <c r="E170" s="64"/>
      <c r="F170" s="64"/>
      <c r="G170" s="64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8"/>
      <c r="U170" s="240"/>
      <c r="V170" s="240"/>
    </row>
    <row r="171" spans="1:22" s="62" customFormat="1" x14ac:dyDescent="0.2">
      <c r="A171" s="449"/>
      <c r="B171" s="436"/>
      <c r="C171" s="87" t="s">
        <v>8</v>
      </c>
      <c r="D171" s="63"/>
      <c r="E171" s="64"/>
      <c r="F171" s="64"/>
      <c r="G171" s="64"/>
      <c r="H171" s="57">
        <f t="shared" ref="H171:S171" si="36">H208</f>
        <v>0</v>
      </c>
      <c r="I171" s="57">
        <f t="shared" si="36"/>
        <v>0</v>
      </c>
      <c r="J171" s="57">
        <f t="shared" si="36"/>
        <v>0</v>
      </c>
      <c r="K171" s="57">
        <f t="shared" si="36"/>
        <v>0</v>
      </c>
      <c r="L171" s="57">
        <f t="shared" si="36"/>
        <v>0</v>
      </c>
      <c r="M171" s="57">
        <f t="shared" si="36"/>
        <v>0</v>
      </c>
      <c r="N171" s="57">
        <f t="shared" si="36"/>
        <v>0</v>
      </c>
      <c r="O171" s="57">
        <f t="shared" si="36"/>
        <v>0</v>
      </c>
      <c r="P171" s="57">
        <f t="shared" si="36"/>
        <v>0</v>
      </c>
      <c r="Q171" s="57">
        <f t="shared" si="36"/>
        <v>0</v>
      </c>
      <c r="R171" s="57">
        <f t="shared" si="36"/>
        <v>0</v>
      </c>
      <c r="S171" s="57">
        <f t="shared" si="36"/>
        <v>0</v>
      </c>
      <c r="T171" s="58"/>
    </row>
    <row r="172" spans="1:22" s="62" customFormat="1" x14ac:dyDescent="0.2">
      <c r="A172" s="449"/>
      <c r="B172" s="436"/>
      <c r="C172" s="87" t="s">
        <v>35</v>
      </c>
      <c r="D172" s="63"/>
      <c r="E172" s="64"/>
      <c r="F172" s="64"/>
      <c r="G172" s="64"/>
      <c r="H172" s="57">
        <f t="shared" ref="H172:S172" si="37">H179+H209+H230</f>
        <v>215092759</v>
      </c>
      <c r="I172" s="57">
        <f t="shared" si="37"/>
        <v>209808998.44999999</v>
      </c>
      <c r="J172" s="57">
        <f t="shared" si="37"/>
        <v>242092722.13000003</v>
      </c>
      <c r="K172" s="57">
        <f t="shared" si="37"/>
        <v>227253329.99000004</v>
      </c>
      <c r="L172" s="57">
        <f t="shared" si="37"/>
        <v>0</v>
      </c>
      <c r="M172" s="57">
        <f t="shared" si="37"/>
        <v>0</v>
      </c>
      <c r="N172" s="57">
        <f t="shared" si="37"/>
        <v>0</v>
      </c>
      <c r="O172" s="57">
        <f t="shared" si="37"/>
        <v>0</v>
      </c>
      <c r="P172" s="57">
        <f t="shared" si="37"/>
        <v>0</v>
      </c>
      <c r="Q172" s="57">
        <f t="shared" si="37"/>
        <v>0</v>
      </c>
      <c r="R172" s="57">
        <f t="shared" si="37"/>
        <v>207725200</v>
      </c>
      <c r="S172" s="57">
        <f t="shared" si="37"/>
        <v>207725200</v>
      </c>
      <c r="T172" s="58"/>
      <c r="V172" s="240"/>
    </row>
    <row r="173" spans="1:22" s="62" customFormat="1" x14ac:dyDescent="0.2">
      <c r="A173" s="449"/>
      <c r="B173" s="436"/>
      <c r="C173" s="87" t="s">
        <v>33</v>
      </c>
      <c r="D173" s="63"/>
      <c r="E173" s="64"/>
      <c r="F173" s="64"/>
      <c r="G173" s="64"/>
      <c r="H173" s="57">
        <f t="shared" ref="H173:S173" si="38">H180+H210+H231</f>
        <v>208315615.43000001</v>
      </c>
      <c r="I173" s="57">
        <f t="shared" si="38"/>
        <v>199275488.95999998</v>
      </c>
      <c r="J173" s="57">
        <f t="shared" si="38"/>
        <v>197865637.99000001</v>
      </c>
      <c r="K173" s="57">
        <f t="shared" si="38"/>
        <v>189043418.81</v>
      </c>
      <c r="L173" s="57">
        <f t="shared" si="38"/>
        <v>0</v>
      </c>
      <c r="M173" s="57">
        <f t="shared" si="38"/>
        <v>0</v>
      </c>
      <c r="N173" s="57">
        <f t="shared" si="38"/>
        <v>0</v>
      </c>
      <c r="O173" s="57">
        <f t="shared" si="38"/>
        <v>0</v>
      </c>
      <c r="P173" s="57">
        <f t="shared" si="38"/>
        <v>0</v>
      </c>
      <c r="Q173" s="57">
        <f t="shared" si="38"/>
        <v>0</v>
      </c>
      <c r="R173" s="57">
        <f t="shared" si="38"/>
        <v>218904414.56</v>
      </c>
      <c r="S173" s="57">
        <f t="shared" si="38"/>
        <v>218904414.56</v>
      </c>
      <c r="T173" s="58"/>
      <c r="V173" s="240"/>
    </row>
    <row r="174" spans="1:22" s="62" customFormat="1" x14ac:dyDescent="0.2">
      <c r="A174" s="449"/>
      <c r="B174" s="445"/>
      <c r="C174" s="87" t="s">
        <v>158</v>
      </c>
      <c r="D174" s="63"/>
      <c r="E174" s="64"/>
      <c r="F174" s="64"/>
      <c r="G174" s="64"/>
      <c r="H174" s="57">
        <f t="shared" ref="H174:S174" si="39">H181+H211+H232</f>
        <v>8297553</v>
      </c>
      <c r="I174" s="57">
        <f t="shared" si="39"/>
        <v>5717941.54</v>
      </c>
      <c r="J174" s="57">
        <f t="shared" si="39"/>
        <v>8602577</v>
      </c>
      <c r="K174" s="57">
        <f t="shared" si="39"/>
        <v>6358759.1799999997</v>
      </c>
      <c r="L174" s="57">
        <f t="shared" si="39"/>
        <v>0</v>
      </c>
      <c r="M174" s="57">
        <f t="shared" si="39"/>
        <v>0</v>
      </c>
      <c r="N174" s="57">
        <f t="shared" si="39"/>
        <v>0</v>
      </c>
      <c r="O174" s="57">
        <f t="shared" si="39"/>
        <v>0</v>
      </c>
      <c r="P174" s="57">
        <f t="shared" si="39"/>
        <v>0</v>
      </c>
      <c r="Q174" s="57">
        <f t="shared" si="39"/>
        <v>0</v>
      </c>
      <c r="R174" s="57">
        <f t="shared" si="39"/>
        <v>8297553</v>
      </c>
      <c r="S174" s="57">
        <f t="shared" si="39"/>
        <v>8297553</v>
      </c>
      <c r="T174" s="58"/>
    </row>
    <row r="175" spans="1:22" s="62" customFormat="1" x14ac:dyDescent="0.2">
      <c r="A175" s="449"/>
      <c r="B175" s="445"/>
      <c r="C175" s="87" t="s">
        <v>15</v>
      </c>
      <c r="D175" s="63"/>
      <c r="E175" s="64"/>
      <c r="F175" s="64"/>
      <c r="G175" s="64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8"/>
    </row>
    <row r="176" spans="1:22" s="33" customFormat="1" ht="21" customHeight="1" x14ac:dyDescent="0.2">
      <c r="A176" s="496" t="s">
        <v>125</v>
      </c>
      <c r="B176" s="497"/>
      <c r="C176" s="371" t="s">
        <v>156</v>
      </c>
      <c r="D176" s="372" t="s">
        <v>45</v>
      </c>
      <c r="E176" s="372"/>
      <c r="F176" s="372"/>
      <c r="G176" s="372"/>
      <c r="H176" s="378">
        <f>H179+H180+H181</f>
        <v>124615839.60999998</v>
      </c>
      <c r="I176" s="378">
        <f>I179+I180+I181</f>
        <v>116298254.90000001</v>
      </c>
      <c r="J176" s="378">
        <f>J179+J180+J181</f>
        <v>135973630.48000002</v>
      </c>
      <c r="K176" s="378">
        <f>K179+K180+K181</f>
        <v>125496711.93999998</v>
      </c>
      <c r="L176" s="378">
        <f t="shared" ref="L176:S176" si="40">L179+L180+L181</f>
        <v>0</v>
      </c>
      <c r="M176" s="378">
        <f t="shared" si="40"/>
        <v>0</v>
      </c>
      <c r="N176" s="378">
        <f t="shared" si="40"/>
        <v>0</v>
      </c>
      <c r="O176" s="378">
        <f t="shared" si="40"/>
        <v>0</v>
      </c>
      <c r="P176" s="378">
        <f t="shared" si="40"/>
        <v>0</v>
      </c>
      <c r="Q176" s="378">
        <f t="shared" si="40"/>
        <v>0</v>
      </c>
      <c r="R176" s="378">
        <f t="shared" si="40"/>
        <v>135797270.48000002</v>
      </c>
      <c r="S176" s="378">
        <f t="shared" si="40"/>
        <v>135797270.48000002</v>
      </c>
      <c r="T176" s="374"/>
    </row>
    <row r="177" spans="1:20" s="33" customFormat="1" x14ac:dyDescent="0.2">
      <c r="A177" s="498"/>
      <c r="B177" s="499"/>
      <c r="C177" s="371" t="s">
        <v>157</v>
      </c>
      <c r="D177" s="372"/>
      <c r="E177" s="372"/>
      <c r="F177" s="372"/>
      <c r="G177" s="372"/>
      <c r="H177" s="378"/>
      <c r="I177" s="378"/>
      <c r="J177" s="378"/>
      <c r="K177" s="378"/>
      <c r="L177" s="378"/>
      <c r="M177" s="378"/>
      <c r="N177" s="378"/>
      <c r="O177" s="378"/>
      <c r="P177" s="378"/>
      <c r="Q177" s="378"/>
      <c r="R177" s="378"/>
      <c r="S177" s="378"/>
      <c r="T177" s="374"/>
    </row>
    <row r="178" spans="1:20" s="33" customFormat="1" x14ac:dyDescent="0.2">
      <c r="A178" s="498"/>
      <c r="B178" s="499"/>
      <c r="C178" s="371" t="s">
        <v>8</v>
      </c>
      <c r="D178" s="372"/>
      <c r="E178" s="372"/>
      <c r="F178" s="372"/>
      <c r="G178" s="372"/>
      <c r="H178" s="378">
        <f>H221</f>
        <v>0</v>
      </c>
      <c r="I178" s="378">
        <f>I221</f>
        <v>0</v>
      </c>
      <c r="J178" s="378"/>
      <c r="K178" s="378"/>
      <c r="L178" s="378">
        <f t="shared" ref="L178:S178" si="41">L221</f>
        <v>0</v>
      </c>
      <c r="M178" s="378">
        <f t="shared" si="41"/>
        <v>0</v>
      </c>
      <c r="N178" s="378">
        <f t="shared" si="41"/>
        <v>0</v>
      </c>
      <c r="O178" s="378">
        <f t="shared" si="41"/>
        <v>0</v>
      </c>
      <c r="P178" s="378">
        <f t="shared" si="41"/>
        <v>0</v>
      </c>
      <c r="Q178" s="378">
        <f t="shared" si="41"/>
        <v>0</v>
      </c>
      <c r="R178" s="378">
        <f t="shared" si="41"/>
        <v>0</v>
      </c>
      <c r="S178" s="378">
        <f t="shared" si="41"/>
        <v>0</v>
      </c>
      <c r="T178" s="374"/>
    </row>
    <row r="179" spans="1:20" s="33" customFormat="1" x14ac:dyDescent="0.2">
      <c r="A179" s="498"/>
      <c r="B179" s="499"/>
      <c r="C179" s="371" t="s">
        <v>35</v>
      </c>
      <c r="D179" s="372"/>
      <c r="E179" s="372"/>
      <c r="F179" s="372"/>
      <c r="G179" s="372"/>
      <c r="H179" s="378">
        <f>H182+H183+H186+H188+H192+H193+H195+H198+H199</f>
        <v>69954659.599999994</v>
      </c>
      <c r="I179" s="378">
        <f>I182+I183+I186+I188+I192+I193+I195+I198+I199</f>
        <v>67615531.049999997</v>
      </c>
      <c r="J179" s="378">
        <f>J182+J183+J186+J188+J192+J193+J195+J198+J199</f>
        <v>79282567.890000001</v>
      </c>
      <c r="K179" s="378">
        <f>K182+K183+K186+K188+K192+K193+K195+K198+K199</f>
        <v>74065444.649999991</v>
      </c>
      <c r="L179" s="378">
        <f t="shared" ref="L179:S179" si="42">L182+L183+L186+L188+L192+L193+L195+L198+L199</f>
        <v>0</v>
      </c>
      <c r="M179" s="378">
        <f t="shared" si="42"/>
        <v>0</v>
      </c>
      <c r="N179" s="378">
        <f t="shared" si="42"/>
        <v>0</v>
      </c>
      <c r="O179" s="378">
        <f t="shared" si="42"/>
        <v>0</v>
      </c>
      <c r="P179" s="378">
        <f t="shared" si="42"/>
        <v>0</v>
      </c>
      <c r="Q179" s="378">
        <f t="shared" si="42"/>
        <v>0</v>
      </c>
      <c r="R179" s="378">
        <f t="shared" si="42"/>
        <v>68630600</v>
      </c>
      <c r="S179" s="378">
        <f t="shared" si="42"/>
        <v>68630600</v>
      </c>
      <c r="T179" s="374"/>
    </row>
    <row r="180" spans="1:20" s="33" customFormat="1" x14ac:dyDescent="0.2">
      <c r="A180" s="498"/>
      <c r="B180" s="499"/>
      <c r="C180" s="371" t="s">
        <v>33</v>
      </c>
      <c r="D180" s="372"/>
      <c r="E180" s="372"/>
      <c r="F180" s="372"/>
      <c r="G180" s="372"/>
      <c r="H180" s="378">
        <f t="shared" ref="H180:S180" si="43">H184+H185+H197+H200+H201+H202+H203</f>
        <v>47779248.00999999</v>
      </c>
      <c r="I180" s="378">
        <f t="shared" si="43"/>
        <v>43831983.199999996</v>
      </c>
      <c r="J180" s="378">
        <f>J184+J185+J197+J200+J201+J202+J203+J204</f>
        <v>49504106.590000004</v>
      </c>
      <c r="K180" s="378">
        <f>K184+K185+K197+K200+K201+K202+K203+K204</f>
        <v>46012915.960000001</v>
      </c>
      <c r="L180" s="378">
        <f t="shared" si="43"/>
        <v>0</v>
      </c>
      <c r="M180" s="378">
        <f t="shared" si="43"/>
        <v>0</v>
      </c>
      <c r="N180" s="378">
        <f t="shared" si="43"/>
        <v>0</v>
      </c>
      <c r="O180" s="378">
        <f t="shared" si="43"/>
        <v>0</v>
      </c>
      <c r="P180" s="378">
        <f t="shared" si="43"/>
        <v>0</v>
      </c>
      <c r="Q180" s="378">
        <f t="shared" si="43"/>
        <v>0</v>
      </c>
      <c r="R180" s="378">
        <f t="shared" si="43"/>
        <v>60284738.480000004</v>
      </c>
      <c r="S180" s="378">
        <f t="shared" si="43"/>
        <v>60284738.480000004</v>
      </c>
      <c r="T180" s="374"/>
    </row>
    <row r="181" spans="1:20" s="33" customFormat="1" ht="26.25" customHeight="1" x14ac:dyDescent="0.2">
      <c r="A181" s="500"/>
      <c r="B181" s="501"/>
      <c r="C181" s="371" t="s">
        <v>158</v>
      </c>
      <c r="D181" s="372"/>
      <c r="E181" s="372"/>
      <c r="F181" s="372"/>
      <c r="G181" s="372"/>
      <c r="H181" s="378">
        <f t="shared" ref="H181:S181" si="44">H205</f>
        <v>6881932</v>
      </c>
      <c r="I181" s="378">
        <f t="shared" si="44"/>
        <v>4850740.6500000004</v>
      </c>
      <c r="J181" s="378">
        <f>J205</f>
        <v>7186956</v>
      </c>
      <c r="K181" s="378">
        <f>K205</f>
        <v>5418351.3300000001</v>
      </c>
      <c r="L181" s="378">
        <f t="shared" si="44"/>
        <v>0</v>
      </c>
      <c r="M181" s="378">
        <f t="shared" si="44"/>
        <v>0</v>
      </c>
      <c r="N181" s="378">
        <f t="shared" si="44"/>
        <v>0</v>
      </c>
      <c r="O181" s="378">
        <f t="shared" si="44"/>
        <v>0</v>
      </c>
      <c r="P181" s="378">
        <f t="shared" si="44"/>
        <v>0</v>
      </c>
      <c r="Q181" s="378">
        <f t="shared" si="44"/>
        <v>0</v>
      </c>
      <c r="R181" s="378">
        <f t="shared" si="44"/>
        <v>6881932</v>
      </c>
      <c r="S181" s="378">
        <f t="shared" si="44"/>
        <v>6881932</v>
      </c>
      <c r="T181" s="374"/>
    </row>
    <row r="182" spans="1:20" s="9" customFormat="1" ht="51" customHeight="1" x14ac:dyDescent="0.2">
      <c r="A182" s="422" t="s">
        <v>107</v>
      </c>
      <c r="B182" s="422" t="s">
        <v>126</v>
      </c>
      <c r="C182" s="518" t="s">
        <v>35</v>
      </c>
      <c r="D182" s="16" t="s">
        <v>45</v>
      </c>
      <c r="E182" s="16" t="s">
        <v>39</v>
      </c>
      <c r="F182" s="16" t="s">
        <v>275</v>
      </c>
      <c r="G182" s="16" t="s">
        <v>117</v>
      </c>
      <c r="H182" s="15">
        <f>'9 средства по кодам'!H139</f>
        <v>42938699.999999993</v>
      </c>
      <c r="I182" s="15">
        <f>'9 средства по кодам'!I139</f>
        <v>42114908.290000007</v>
      </c>
      <c r="J182" s="355">
        <f>'9 средства по кодам'!L139</f>
        <v>47624750</v>
      </c>
      <c r="K182" s="355">
        <f>'9 средства по кодам'!M139</f>
        <v>45363198.299999997</v>
      </c>
      <c r="L182" s="15">
        <f>'9 средства по кодам'!N139</f>
        <v>0</v>
      </c>
      <c r="M182" s="15">
        <f>'9 средства по кодам'!O139</f>
        <v>0</v>
      </c>
      <c r="N182" s="15">
        <f>'9 средства по кодам'!P139</f>
        <v>0</v>
      </c>
      <c r="O182" s="15">
        <f>'9 средства по кодам'!Q139</f>
        <v>0</v>
      </c>
      <c r="P182" s="15">
        <f>'9 средства по кодам'!R139</f>
        <v>0</v>
      </c>
      <c r="Q182" s="15">
        <f>'9 средства по кодам'!S139</f>
        <v>0</v>
      </c>
      <c r="R182" s="15">
        <f>'9 средства по кодам'!T139</f>
        <v>42755799.999999993</v>
      </c>
      <c r="S182" s="15">
        <f>'9 средства по кодам'!U139</f>
        <v>42755799.999999993</v>
      </c>
      <c r="T182" s="11"/>
    </row>
    <row r="183" spans="1:20" s="9" customFormat="1" ht="56.25" customHeight="1" x14ac:dyDescent="0.2">
      <c r="A183" s="423"/>
      <c r="B183" s="423"/>
      <c r="C183" s="519"/>
      <c r="D183" s="34" t="s">
        <v>45</v>
      </c>
      <c r="E183" s="34" t="s">
        <v>39</v>
      </c>
      <c r="F183" s="34" t="s">
        <v>275</v>
      </c>
      <c r="G183" s="16" t="s">
        <v>47</v>
      </c>
      <c r="H183" s="15">
        <f>'9 средства по кодам'!H140</f>
        <v>215600</v>
      </c>
      <c r="I183" s="15">
        <f>'9 средства по кодам'!I140</f>
        <v>149296</v>
      </c>
      <c r="J183" s="355">
        <f>'9 средства по кодам'!L140</f>
        <v>319750</v>
      </c>
      <c r="K183" s="355">
        <f>'9 средства по кодам'!M140</f>
        <v>226869.4</v>
      </c>
      <c r="L183" s="15">
        <f>'9 средства по кодам'!N140</f>
        <v>0</v>
      </c>
      <c r="M183" s="15">
        <f>'9 средства по кодам'!O140</f>
        <v>0</v>
      </c>
      <c r="N183" s="15">
        <f>'9 средства по кодам'!P140</f>
        <v>0</v>
      </c>
      <c r="O183" s="15">
        <f>'9 средства по кодам'!Q140</f>
        <v>0</v>
      </c>
      <c r="P183" s="15">
        <f>'9 средства по кодам'!R140</f>
        <v>0</v>
      </c>
      <c r="Q183" s="15">
        <f>'9 средства по кодам'!S140</f>
        <v>0</v>
      </c>
      <c r="R183" s="15">
        <f>'9 средства по кодам'!T140</f>
        <v>215600</v>
      </c>
      <c r="S183" s="15">
        <f>'9 средства по кодам'!U140</f>
        <v>215600</v>
      </c>
      <c r="T183" s="11"/>
    </row>
    <row r="184" spans="1:20" s="9" customFormat="1" ht="96.75" customHeight="1" x14ac:dyDescent="0.2">
      <c r="A184" s="422" t="s">
        <v>108</v>
      </c>
      <c r="B184" s="467" t="s">
        <v>129</v>
      </c>
      <c r="C184" s="422" t="s">
        <v>33</v>
      </c>
      <c r="D184" s="34" t="s">
        <v>45</v>
      </c>
      <c r="E184" s="34" t="s">
        <v>39</v>
      </c>
      <c r="F184" s="88" t="s">
        <v>360</v>
      </c>
      <c r="G184" s="16" t="s">
        <v>117</v>
      </c>
      <c r="H184" s="15">
        <f>'9 средства по кодам'!H141</f>
        <v>41767519.04999999</v>
      </c>
      <c r="I184" s="15">
        <f>'9 средства по кодам'!I141</f>
        <v>37820865.099999994</v>
      </c>
      <c r="J184" s="355">
        <f>'9 средства по кодам'!L141</f>
        <v>47191651.090000004</v>
      </c>
      <c r="K184" s="355">
        <f>'9 средства по кодам'!M141</f>
        <v>43745523.590000004</v>
      </c>
      <c r="L184" s="15">
        <f>'9 средства по кодам'!N141</f>
        <v>0</v>
      </c>
      <c r="M184" s="15">
        <f>'9 средства по кодам'!O141</f>
        <v>0</v>
      </c>
      <c r="N184" s="15">
        <f>'9 средства по кодам'!P141</f>
        <v>0</v>
      </c>
      <c r="O184" s="15">
        <f>'9 средства по кодам'!Q141</f>
        <v>0</v>
      </c>
      <c r="P184" s="15">
        <f>'9 средства по кодам'!R141</f>
        <v>0</v>
      </c>
      <c r="Q184" s="15">
        <f>'9 средства по кодам'!S141</f>
        <v>0</v>
      </c>
      <c r="R184" s="15">
        <f>'9 средства по кодам'!T141</f>
        <v>58864738.480000004</v>
      </c>
      <c r="S184" s="15">
        <f>'9 средства по кодам'!U141</f>
        <v>58864738.480000004</v>
      </c>
      <c r="T184" s="11"/>
    </row>
    <row r="185" spans="1:20" s="9" customFormat="1" ht="51" customHeight="1" x14ac:dyDescent="0.2">
      <c r="A185" s="423"/>
      <c r="B185" s="468"/>
      <c r="C185" s="423"/>
      <c r="D185" s="34" t="s">
        <v>45</v>
      </c>
      <c r="E185" s="34" t="s">
        <v>39</v>
      </c>
      <c r="F185" s="56" t="s">
        <v>361</v>
      </c>
      <c r="G185" s="16" t="s">
        <v>47</v>
      </c>
      <c r="H185" s="15">
        <f>'9 средства по кодам'!H142</f>
        <v>1751657.35</v>
      </c>
      <c r="I185" s="15">
        <f>'9 средства по кодам'!I142</f>
        <v>1751053.5899999999</v>
      </c>
      <c r="J185" s="355">
        <f>'9 средства по кодам'!L142</f>
        <v>1265067.71</v>
      </c>
      <c r="K185" s="355">
        <f>'9 средства по кодам'!M142</f>
        <v>1220004.58</v>
      </c>
      <c r="L185" s="15">
        <f>'9 средства по кодам'!N142</f>
        <v>0</v>
      </c>
      <c r="M185" s="15">
        <f>'9 средства по кодам'!O142</f>
        <v>0</v>
      </c>
      <c r="N185" s="15">
        <f>'9 средства по кодам'!P142</f>
        <v>0</v>
      </c>
      <c r="O185" s="15">
        <f>'9 средства по кодам'!Q142</f>
        <v>0</v>
      </c>
      <c r="P185" s="15">
        <f>'9 средства по кодам'!R142</f>
        <v>0</v>
      </c>
      <c r="Q185" s="15">
        <f>'9 средства по кодам'!S142</f>
        <v>0</v>
      </c>
      <c r="R185" s="15">
        <f>'9 средства по кодам'!T142</f>
        <v>1420000</v>
      </c>
      <c r="S185" s="15">
        <f>'9 средства по кодам'!U142</f>
        <v>1420000</v>
      </c>
      <c r="T185" s="11"/>
    </row>
    <row r="186" spans="1:20" s="9" customFormat="1" ht="137.25" customHeight="1" x14ac:dyDescent="0.2">
      <c r="A186" s="14" t="s">
        <v>131</v>
      </c>
      <c r="B186" s="13" t="s">
        <v>130</v>
      </c>
      <c r="C186" s="259" t="s">
        <v>35</v>
      </c>
      <c r="D186" s="34" t="s">
        <v>45</v>
      </c>
      <c r="E186" s="34" t="s">
        <v>39</v>
      </c>
      <c r="F186" s="34" t="s">
        <v>276</v>
      </c>
      <c r="G186" s="16" t="s">
        <v>117</v>
      </c>
      <c r="H186" s="15">
        <f>'9 средства по кодам'!H143</f>
        <v>129500</v>
      </c>
      <c r="I186" s="15">
        <f>'9 средства по кодам'!I143</f>
        <v>103850</v>
      </c>
      <c r="J186" s="355">
        <f>'9 средства по кодам'!L143</f>
        <v>161900</v>
      </c>
      <c r="K186" s="355">
        <f>'9 средства по кодам'!M143</f>
        <v>142570</v>
      </c>
      <c r="L186" s="15">
        <f>'9 средства по кодам'!N143</f>
        <v>0</v>
      </c>
      <c r="M186" s="15">
        <f>'9 средства по кодам'!O143</f>
        <v>0</v>
      </c>
      <c r="N186" s="15">
        <f>'9 средства по кодам'!P143</f>
        <v>0</v>
      </c>
      <c r="O186" s="15">
        <f>'9 средства по кодам'!Q143</f>
        <v>0</v>
      </c>
      <c r="P186" s="15">
        <f>'9 средства по кодам'!R143</f>
        <v>0</v>
      </c>
      <c r="Q186" s="15">
        <f>'9 средства по кодам'!S143</f>
        <v>0</v>
      </c>
      <c r="R186" s="15">
        <f>'9 средства по кодам'!T143</f>
        <v>161900</v>
      </c>
      <c r="S186" s="15">
        <f>'9 средства по кодам'!U143</f>
        <v>161900</v>
      </c>
      <c r="T186" s="11"/>
    </row>
    <row r="187" spans="1:20" s="9" customFormat="1" ht="79.5" hidden="1" customHeight="1" x14ac:dyDescent="0.2">
      <c r="A187" s="424" t="s">
        <v>110</v>
      </c>
      <c r="B187" s="421" t="s">
        <v>247</v>
      </c>
      <c r="C187" s="502" t="s">
        <v>35</v>
      </c>
      <c r="D187" s="530" t="s">
        <v>45</v>
      </c>
      <c r="E187" s="530" t="s">
        <v>132</v>
      </c>
      <c r="F187" s="34" t="s">
        <v>133</v>
      </c>
      <c r="G187" s="16" t="s">
        <v>47</v>
      </c>
      <c r="H187" s="15">
        <v>0</v>
      </c>
      <c r="I187" s="15">
        <v>0</v>
      </c>
      <c r="J187" s="355"/>
      <c r="K187" s="355"/>
      <c r="L187" s="15"/>
      <c r="M187" s="15"/>
      <c r="N187" s="15"/>
      <c r="O187" s="15"/>
      <c r="P187" s="15"/>
      <c r="Q187" s="15"/>
      <c r="R187" s="15"/>
      <c r="S187" s="15"/>
      <c r="T187" s="11"/>
    </row>
    <row r="188" spans="1:20" s="9" customFormat="1" ht="79.5" customHeight="1" x14ac:dyDescent="0.2">
      <c r="A188" s="425"/>
      <c r="B188" s="423"/>
      <c r="C188" s="503"/>
      <c r="D188" s="531"/>
      <c r="E188" s="531"/>
      <c r="F188" s="34" t="s">
        <v>277</v>
      </c>
      <c r="G188" s="16" t="s">
        <v>47</v>
      </c>
      <c r="H188" s="15">
        <f>'9 средства по кодам'!H144</f>
        <v>2388400</v>
      </c>
      <c r="I188" s="15">
        <f>'9 средства по кодам'!I144</f>
        <v>1838631.2499999998</v>
      </c>
      <c r="J188" s="355">
        <f>'9 средства по кодам'!L144</f>
        <v>1854200</v>
      </c>
      <c r="K188" s="355">
        <f>'9 средства по кодам'!M144</f>
        <v>1462132.18</v>
      </c>
      <c r="L188" s="15">
        <f>'9 средства по кодам'!N144</f>
        <v>0</v>
      </c>
      <c r="M188" s="15">
        <f>'9 средства по кодам'!O144</f>
        <v>0</v>
      </c>
      <c r="N188" s="15">
        <f>'9 средства по кодам'!P144</f>
        <v>0</v>
      </c>
      <c r="O188" s="15">
        <f>'9 средства по кодам'!Q144</f>
        <v>0</v>
      </c>
      <c r="P188" s="15">
        <f>'9 средства по кодам'!R144</f>
        <v>0</v>
      </c>
      <c r="Q188" s="15">
        <f>'9 средства по кодам'!S144</f>
        <v>0</v>
      </c>
      <c r="R188" s="15">
        <f>'9 средства по кодам'!T144</f>
        <v>1854200</v>
      </c>
      <c r="S188" s="15">
        <f>'9 средства по кодам'!U144</f>
        <v>1854200</v>
      </c>
      <c r="T188" s="11"/>
    </row>
    <row r="189" spans="1:20" s="9" customFormat="1" ht="183.75" hidden="1" customHeight="1" x14ac:dyDescent="0.2">
      <c r="A189" s="7" t="s">
        <v>111</v>
      </c>
      <c r="B189" s="36" t="s">
        <v>248</v>
      </c>
      <c r="C189" s="153" t="s">
        <v>35</v>
      </c>
      <c r="D189" s="34" t="s">
        <v>45</v>
      </c>
      <c r="E189" s="34" t="s">
        <v>39</v>
      </c>
      <c r="F189" s="34" t="s">
        <v>218</v>
      </c>
      <c r="G189" s="16" t="s">
        <v>117</v>
      </c>
      <c r="H189" s="15">
        <v>0</v>
      </c>
      <c r="I189" s="15">
        <v>0</v>
      </c>
      <c r="J189" s="355">
        <v>0</v>
      </c>
      <c r="K189" s="35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1"/>
    </row>
    <row r="190" spans="1:20" s="9" customFormat="1" ht="123.75" hidden="1" customHeight="1" x14ac:dyDescent="0.2">
      <c r="A190" s="542" t="s">
        <v>112</v>
      </c>
      <c r="B190" s="542" t="s">
        <v>134</v>
      </c>
      <c r="C190" s="540" t="s">
        <v>33</v>
      </c>
      <c r="D190" s="541" t="s">
        <v>45</v>
      </c>
      <c r="E190" s="541" t="s">
        <v>39</v>
      </c>
      <c r="F190" s="541" t="s">
        <v>249</v>
      </c>
      <c r="G190" s="437" t="s">
        <v>117</v>
      </c>
      <c r="H190" s="15">
        <v>0</v>
      </c>
      <c r="I190" s="15">
        <v>0</v>
      </c>
      <c r="J190" s="355">
        <v>0</v>
      </c>
      <c r="K190" s="35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1"/>
    </row>
    <row r="191" spans="1:20" s="9" customFormat="1" ht="60" hidden="1" customHeight="1" x14ac:dyDescent="0.2">
      <c r="A191" s="542"/>
      <c r="B191" s="542"/>
      <c r="C191" s="540"/>
      <c r="D191" s="541"/>
      <c r="E191" s="541"/>
      <c r="F191" s="541"/>
      <c r="G191" s="438"/>
      <c r="H191" s="15">
        <v>0</v>
      </c>
      <c r="I191" s="15">
        <v>0</v>
      </c>
      <c r="J191" s="355">
        <v>0</v>
      </c>
      <c r="K191" s="35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1"/>
    </row>
    <row r="192" spans="1:20" s="9" customFormat="1" ht="144.75" customHeight="1" x14ac:dyDescent="0.2">
      <c r="A192" s="424" t="s">
        <v>111</v>
      </c>
      <c r="B192" s="421" t="s">
        <v>279</v>
      </c>
      <c r="C192" s="502" t="s">
        <v>35</v>
      </c>
      <c r="D192" s="437" t="s">
        <v>45</v>
      </c>
      <c r="E192" s="437" t="s">
        <v>39</v>
      </c>
      <c r="F192" s="437" t="s">
        <v>278</v>
      </c>
      <c r="G192" s="16" t="s">
        <v>117</v>
      </c>
      <c r="H192" s="15">
        <f>'9 средства по кодам'!H145</f>
        <v>21211196.060000002</v>
      </c>
      <c r="I192" s="15">
        <f>'9 средства по кодам'!I145</f>
        <v>20381657.179999996</v>
      </c>
      <c r="J192" s="355">
        <f>'9 средства по кодам'!L145</f>
        <v>24639300</v>
      </c>
      <c r="K192" s="355">
        <f>'9 средства по кодам'!M145</f>
        <v>22343918.219999999</v>
      </c>
      <c r="L192" s="15">
        <f>'9 средства по кодам'!N145</f>
        <v>0</v>
      </c>
      <c r="M192" s="15">
        <f>'9 средства по кодам'!O145</f>
        <v>0</v>
      </c>
      <c r="N192" s="15">
        <f>'9 средства по кодам'!P145</f>
        <v>0</v>
      </c>
      <c r="O192" s="15">
        <f>'9 средства по кодам'!Q145</f>
        <v>0</v>
      </c>
      <c r="P192" s="15">
        <f>'9 средства по кодам'!R145</f>
        <v>0</v>
      </c>
      <c r="Q192" s="15">
        <f>'9 средства по кодам'!S145</f>
        <v>0</v>
      </c>
      <c r="R192" s="15">
        <f>'9 средства по кодам'!T145</f>
        <v>21473100</v>
      </c>
      <c r="S192" s="15">
        <f>'9 средства по кодам'!U145</f>
        <v>21473100</v>
      </c>
      <c r="T192" s="39"/>
    </row>
    <row r="193" spans="1:22" s="9" customFormat="1" ht="149.25" customHeight="1" x14ac:dyDescent="0.2">
      <c r="A193" s="425"/>
      <c r="B193" s="423"/>
      <c r="C193" s="503"/>
      <c r="D193" s="438"/>
      <c r="E193" s="438"/>
      <c r="F193" s="438"/>
      <c r="G193" s="34" t="s">
        <v>47</v>
      </c>
      <c r="H193" s="15">
        <f>'9 средства по кодам'!H146</f>
        <v>2439203.94</v>
      </c>
      <c r="I193" s="15">
        <f>'9 средства по кодам'!I146</f>
        <v>2395128.73</v>
      </c>
      <c r="J193" s="355">
        <f>'9 средства по кодам'!L146</f>
        <v>2394100</v>
      </c>
      <c r="K193" s="355">
        <f>'9 средства по кодам'!M146</f>
        <v>2238188.66</v>
      </c>
      <c r="L193" s="15">
        <f>'9 средства по кодам'!N146</f>
        <v>0</v>
      </c>
      <c r="M193" s="15">
        <f>'9 средства по кодам'!O146</f>
        <v>0</v>
      </c>
      <c r="N193" s="15">
        <f>'9 средства по кодам'!P146</f>
        <v>0</v>
      </c>
      <c r="O193" s="15">
        <f>'9 средства по кодам'!Q146</f>
        <v>0</v>
      </c>
      <c r="P193" s="15">
        <f>'9 средства по кодам'!R146</f>
        <v>0</v>
      </c>
      <c r="Q193" s="15">
        <f>'9 средства по кодам'!S146</f>
        <v>0</v>
      </c>
      <c r="R193" s="15">
        <f>'9 средства по кодам'!T146</f>
        <v>2170000</v>
      </c>
      <c r="S193" s="15">
        <f>'9 средства по кодам'!U146</f>
        <v>2170000</v>
      </c>
      <c r="T193" s="39"/>
    </row>
    <row r="194" spans="1:22" s="9" customFormat="1" ht="51.75" hidden="1" customHeight="1" x14ac:dyDescent="0.2">
      <c r="A194" s="418" t="s">
        <v>112</v>
      </c>
      <c r="B194" s="421" t="s">
        <v>219</v>
      </c>
      <c r="C194" s="517" t="s">
        <v>35</v>
      </c>
      <c r="D194" s="437" t="s">
        <v>45</v>
      </c>
      <c r="E194" s="437" t="s">
        <v>39</v>
      </c>
      <c r="F194" s="34" t="s">
        <v>220</v>
      </c>
      <c r="G194" s="437" t="s">
        <v>117</v>
      </c>
      <c r="H194" s="15">
        <v>0</v>
      </c>
      <c r="I194" s="15">
        <v>0</v>
      </c>
      <c r="J194" s="355"/>
      <c r="K194" s="355"/>
      <c r="L194" s="15"/>
      <c r="M194" s="15"/>
      <c r="N194" s="15"/>
      <c r="O194" s="15"/>
      <c r="P194" s="15"/>
      <c r="Q194" s="15"/>
      <c r="R194" s="15"/>
      <c r="S194" s="15"/>
      <c r="T194" s="39"/>
    </row>
    <row r="195" spans="1:22" s="9" customFormat="1" ht="53.25" customHeight="1" x14ac:dyDescent="0.2">
      <c r="A195" s="420"/>
      <c r="B195" s="423"/>
      <c r="C195" s="519"/>
      <c r="D195" s="438"/>
      <c r="E195" s="438"/>
      <c r="F195" s="34" t="s">
        <v>283</v>
      </c>
      <c r="G195" s="438"/>
      <c r="H195" s="15">
        <f>'9 средства по кодам'!H147</f>
        <v>237214.6</v>
      </c>
      <c r="I195" s="15">
        <f>'9 средства по кодам'!I147</f>
        <v>237214.6</v>
      </c>
      <c r="J195" s="355">
        <f>'9 средства по кодам'!L147</f>
        <v>1801422</v>
      </c>
      <c r="K195" s="355">
        <f>'9 средства по кодам'!M147</f>
        <v>1801422</v>
      </c>
      <c r="L195" s="15">
        <f>'9 средства по кодам'!N147</f>
        <v>0</v>
      </c>
      <c r="M195" s="15">
        <f>'9 средства по кодам'!O147</f>
        <v>0</v>
      </c>
      <c r="N195" s="15">
        <f>'9 средства по кодам'!P147</f>
        <v>0</v>
      </c>
      <c r="O195" s="15">
        <f>'9 средства по кодам'!Q147</f>
        <v>0</v>
      </c>
      <c r="P195" s="15">
        <f>'9 средства по кодам'!R147</f>
        <v>0</v>
      </c>
      <c r="Q195" s="15">
        <f>'9 средства по кодам'!S147</f>
        <v>0</v>
      </c>
      <c r="R195" s="15">
        <f>'9 средства по кодам'!T147</f>
        <v>0</v>
      </c>
      <c r="S195" s="15">
        <f>'9 средства по кодам'!U147</f>
        <v>0</v>
      </c>
      <c r="T195" s="39"/>
    </row>
    <row r="196" spans="1:22" s="9" customFormat="1" ht="59.25" hidden="1" customHeight="1" x14ac:dyDescent="0.2">
      <c r="A196" s="421" t="s">
        <v>402</v>
      </c>
      <c r="B196" s="421" t="s">
        <v>256</v>
      </c>
      <c r="C196" s="421" t="s">
        <v>33</v>
      </c>
      <c r="D196" s="437" t="s">
        <v>45</v>
      </c>
      <c r="E196" s="437" t="s">
        <v>39</v>
      </c>
      <c r="F196" s="34" t="s">
        <v>257</v>
      </c>
      <c r="G196" s="437" t="s">
        <v>117</v>
      </c>
      <c r="H196" s="15">
        <v>0</v>
      </c>
      <c r="I196" s="15">
        <v>0</v>
      </c>
      <c r="J196" s="355">
        <v>1</v>
      </c>
      <c r="K196" s="355">
        <v>2</v>
      </c>
      <c r="L196" s="15">
        <v>3</v>
      </c>
      <c r="M196" s="15">
        <v>4</v>
      </c>
      <c r="N196" s="15">
        <v>5</v>
      </c>
      <c r="O196" s="15">
        <v>6</v>
      </c>
      <c r="P196" s="15">
        <v>7</v>
      </c>
      <c r="Q196" s="15">
        <v>8</v>
      </c>
      <c r="R196" s="15">
        <v>9</v>
      </c>
      <c r="S196" s="15">
        <v>10</v>
      </c>
      <c r="T196" s="39"/>
    </row>
    <row r="197" spans="1:22" s="9" customFormat="1" ht="52.5" customHeight="1" x14ac:dyDescent="0.2">
      <c r="A197" s="423"/>
      <c r="B197" s="423"/>
      <c r="C197" s="423"/>
      <c r="D197" s="438"/>
      <c r="E197" s="438"/>
      <c r="F197" s="34" t="s">
        <v>431</v>
      </c>
      <c r="G197" s="438"/>
      <c r="H197" s="15">
        <f>'9 средства по кодам'!H148</f>
        <v>2369</v>
      </c>
      <c r="I197" s="15">
        <f>'9 средства по кодам'!I148</f>
        <v>2369</v>
      </c>
      <c r="J197" s="355">
        <f>'9 средства по кодам'!L148</f>
        <v>0</v>
      </c>
      <c r="K197" s="355">
        <f>'9 средства по кодам'!M148</f>
        <v>0</v>
      </c>
      <c r="L197" s="15">
        <f>'9 средства по кодам'!N148</f>
        <v>0</v>
      </c>
      <c r="M197" s="15">
        <f>'9 средства по кодам'!O148</f>
        <v>0</v>
      </c>
      <c r="N197" s="15">
        <f>'9 средства по кодам'!P148</f>
        <v>0</v>
      </c>
      <c r="O197" s="15">
        <f>'9 средства по кодам'!Q148</f>
        <v>0</v>
      </c>
      <c r="P197" s="15">
        <f>'9 средства по кодам'!R148</f>
        <v>0</v>
      </c>
      <c r="Q197" s="15">
        <f>'9 средства по кодам'!S148</f>
        <v>0</v>
      </c>
      <c r="R197" s="15">
        <f>'9 средства по кодам'!T148</f>
        <v>0</v>
      </c>
      <c r="S197" s="15">
        <f>'9 средства по кодам'!U148</f>
        <v>0</v>
      </c>
      <c r="T197" s="39"/>
    </row>
    <row r="198" spans="1:22" s="9" customFormat="1" ht="52.5" customHeight="1" x14ac:dyDescent="0.2">
      <c r="A198" s="68" t="s">
        <v>280</v>
      </c>
      <c r="B198" s="192" t="s">
        <v>460</v>
      </c>
      <c r="C198" s="258" t="s">
        <v>35</v>
      </c>
      <c r="D198" s="78" t="s">
        <v>45</v>
      </c>
      <c r="E198" s="78" t="s">
        <v>39</v>
      </c>
      <c r="F198" s="164" t="s">
        <v>461</v>
      </c>
      <c r="G198" s="34" t="s">
        <v>117</v>
      </c>
      <c r="H198" s="15">
        <f>'9 средства по кодам'!H149</f>
        <v>0</v>
      </c>
      <c r="I198" s="15">
        <f>'9 средства по кодам'!I149</f>
        <v>0</v>
      </c>
      <c r="J198" s="355">
        <f>'9 средства по кодам'!L149</f>
        <v>487145.89</v>
      </c>
      <c r="K198" s="355">
        <f>'9 средства по кодам'!M149</f>
        <v>487145.89</v>
      </c>
      <c r="L198" s="15">
        <f>'9 средства по кодам'!N149</f>
        <v>0</v>
      </c>
      <c r="M198" s="15">
        <f>'9 средства по кодам'!O149</f>
        <v>0</v>
      </c>
      <c r="N198" s="15">
        <f>'9 средства по кодам'!P149</f>
        <v>0</v>
      </c>
      <c r="O198" s="15">
        <f>'9 средства по кодам'!Q149</f>
        <v>0</v>
      </c>
      <c r="P198" s="15">
        <f>'9 средства по кодам'!R149</f>
        <v>0</v>
      </c>
      <c r="Q198" s="15">
        <f>'9 средства по кодам'!S149</f>
        <v>0</v>
      </c>
      <c r="R198" s="15">
        <f>'9 средства по кодам'!T149</f>
        <v>0</v>
      </c>
      <c r="S198" s="15">
        <f>'9 средства по кодам'!U149</f>
        <v>0</v>
      </c>
      <c r="T198" s="39"/>
    </row>
    <row r="199" spans="1:22" s="9" customFormat="1" ht="134.25" customHeight="1" x14ac:dyDescent="0.2">
      <c r="A199" s="68" t="s">
        <v>407</v>
      </c>
      <c r="B199" s="192" t="s">
        <v>343</v>
      </c>
      <c r="C199" s="13" t="s">
        <v>35</v>
      </c>
      <c r="D199" s="78" t="s">
        <v>45</v>
      </c>
      <c r="E199" s="78" t="s">
        <v>39</v>
      </c>
      <c r="F199" s="164" t="s">
        <v>350</v>
      </c>
      <c r="G199" s="34" t="s">
        <v>47</v>
      </c>
      <c r="H199" s="15">
        <f>'9 средства по кодам'!H150</f>
        <v>394845</v>
      </c>
      <c r="I199" s="15">
        <f>'9 средства по кодам'!I150</f>
        <v>394845</v>
      </c>
      <c r="J199" s="355">
        <f>'9 средства по кодам'!L150</f>
        <v>0</v>
      </c>
      <c r="K199" s="355">
        <f>'9 средства по кодам'!M150</f>
        <v>0</v>
      </c>
      <c r="L199" s="15">
        <f>'9 средства по кодам'!N150</f>
        <v>0</v>
      </c>
      <c r="M199" s="15">
        <f>'9 средства по кодам'!O150</f>
        <v>0</v>
      </c>
      <c r="N199" s="15">
        <f>'9 средства по кодам'!P150</f>
        <v>0</v>
      </c>
      <c r="O199" s="15">
        <f>'9 средства по кодам'!Q150</f>
        <v>0</v>
      </c>
      <c r="P199" s="15">
        <f>'9 средства по кодам'!R150</f>
        <v>0</v>
      </c>
      <c r="Q199" s="15">
        <f>'9 средства по кодам'!S150</f>
        <v>0</v>
      </c>
      <c r="R199" s="15">
        <f>'9 средства по кодам'!T150</f>
        <v>0</v>
      </c>
      <c r="S199" s="15">
        <f>'9 средства по кодам'!U150</f>
        <v>0</v>
      </c>
      <c r="T199" s="39"/>
    </row>
    <row r="200" spans="1:22" s="9" customFormat="1" ht="253.5" customHeight="1" x14ac:dyDescent="0.2">
      <c r="A200" s="68" t="s">
        <v>408</v>
      </c>
      <c r="B200" s="192" t="s">
        <v>411</v>
      </c>
      <c r="C200" s="13" t="s">
        <v>33</v>
      </c>
      <c r="D200" s="78" t="s">
        <v>45</v>
      </c>
      <c r="E200" s="78" t="s">
        <v>39</v>
      </c>
      <c r="F200" s="164" t="s">
        <v>412</v>
      </c>
      <c r="G200" s="34" t="s">
        <v>47</v>
      </c>
      <c r="H200" s="15">
        <f>'9 средства по кодам'!H151</f>
        <v>2115927.16</v>
      </c>
      <c r="I200" s="15">
        <f>'9 средства по кодам'!I151</f>
        <v>2115927.16</v>
      </c>
      <c r="J200" s="355">
        <f>'9 средства по кодам'!L151</f>
        <v>0</v>
      </c>
      <c r="K200" s="355">
        <f>'9 средства по кодам'!M151</f>
        <v>0</v>
      </c>
      <c r="L200" s="15">
        <f>'9 средства по кодам'!N151</f>
        <v>0</v>
      </c>
      <c r="M200" s="15">
        <f>'9 средства по кодам'!O151</f>
        <v>0</v>
      </c>
      <c r="N200" s="15">
        <f>'9 средства по кодам'!P151</f>
        <v>0</v>
      </c>
      <c r="O200" s="15">
        <f>'9 средства по кодам'!Q151</f>
        <v>0</v>
      </c>
      <c r="P200" s="15">
        <f>'9 средства по кодам'!R151</f>
        <v>0</v>
      </c>
      <c r="Q200" s="15">
        <f>'9 средства по кодам'!S151</f>
        <v>0</v>
      </c>
      <c r="R200" s="15">
        <f>'9 средства по кодам'!T151</f>
        <v>0</v>
      </c>
      <c r="S200" s="15">
        <f>'9 средства по кодам'!U151</f>
        <v>0</v>
      </c>
      <c r="T200" s="39"/>
    </row>
    <row r="201" spans="1:22" s="9" customFormat="1" ht="96" customHeight="1" x14ac:dyDescent="0.2">
      <c r="A201" s="68" t="s">
        <v>409</v>
      </c>
      <c r="B201" s="192" t="s">
        <v>413</v>
      </c>
      <c r="C201" s="13" t="s">
        <v>33</v>
      </c>
      <c r="D201" s="78" t="s">
        <v>45</v>
      </c>
      <c r="E201" s="78" t="s">
        <v>39</v>
      </c>
      <c r="F201" s="164" t="s">
        <v>410</v>
      </c>
      <c r="G201" s="34" t="s">
        <v>47</v>
      </c>
      <c r="H201" s="15">
        <f>'9 средства по кодам'!H152</f>
        <v>121409.28</v>
      </c>
      <c r="I201" s="15">
        <f>'9 средства по кодам'!I152</f>
        <v>121409.28</v>
      </c>
      <c r="J201" s="355">
        <f>'9 средства по кодам'!L152</f>
        <v>0</v>
      </c>
      <c r="K201" s="355">
        <f>'9 средства по кодам'!M152</f>
        <v>0</v>
      </c>
      <c r="L201" s="15">
        <f>'9 средства по кодам'!N152</f>
        <v>0</v>
      </c>
      <c r="M201" s="15">
        <f>'9 средства по кодам'!O152</f>
        <v>0</v>
      </c>
      <c r="N201" s="15">
        <f>'9 средства по кодам'!P152</f>
        <v>0</v>
      </c>
      <c r="O201" s="15">
        <f>'9 средства по кодам'!Q152</f>
        <v>0</v>
      </c>
      <c r="P201" s="15">
        <f>'9 средства по кодам'!R152</f>
        <v>0</v>
      </c>
      <c r="Q201" s="15">
        <f>'9 средства по кодам'!S152</f>
        <v>0</v>
      </c>
      <c r="R201" s="15">
        <f>'9 средства по кодам'!T152</f>
        <v>0</v>
      </c>
      <c r="S201" s="15">
        <f>'9 средства по кодам'!U152</f>
        <v>0</v>
      </c>
      <c r="T201" s="39"/>
    </row>
    <row r="202" spans="1:22" s="9" customFormat="1" ht="81.75" customHeight="1" x14ac:dyDescent="0.2">
      <c r="A202" s="68" t="s">
        <v>414</v>
      </c>
      <c r="B202" s="192" t="s">
        <v>415</v>
      </c>
      <c r="C202" s="13" t="s">
        <v>33</v>
      </c>
      <c r="D202" s="78" t="s">
        <v>45</v>
      </c>
      <c r="E202" s="78" t="s">
        <v>39</v>
      </c>
      <c r="F202" s="164" t="s">
        <v>416</v>
      </c>
      <c r="G202" s="34" t="s">
        <v>117</v>
      </c>
      <c r="H202" s="15">
        <f>'9 средства по кодам'!H153</f>
        <v>1764.2</v>
      </c>
      <c r="I202" s="15">
        <f>'9 средства по кодам'!I153</f>
        <v>1764.19</v>
      </c>
      <c r="J202" s="355">
        <v>313049.89</v>
      </c>
      <c r="K202" s="355">
        <v>313049.89</v>
      </c>
      <c r="L202" s="15">
        <f>'9 средства по кодам'!N153</f>
        <v>0</v>
      </c>
      <c r="M202" s="15">
        <f>'9 средства по кодам'!O153</f>
        <v>0</v>
      </c>
      <c r="N202" s="15">
        <f>'9 средства по кодам'!P153</f>
        <v>0</v>
      </c>
      <c r="O202" s="15">
        <f>'9 средства по кодам'!Q153</f>
        <v>0</v>
      </c>
      <c r="P202" s="15">
        <f>'9 средства по кодам'!R153</f>
        <v>0</v>
      </c>
      <c r="Q202" s="15">
        <f>'9 средства по кодам'!S153</f>
        <v>0</v>
      </c>
      <c r="R202" s="15">
        <f>'9 средства по кодам'!T153</f>
        <v>0</v>
      </c>
      <c r="S202" s="15">
        <f>'9 средства по кодам'!U153</f>
        <v>0</v>
      </c>
      <c r="T202" s="39"/>
    </row>
    <row r="203" spans="1:22" s="9" customFormat="1" ht="81.75" customHeight="1" x14ac:dyDescent="0.2">
      <c r="A203" s="68" t="s">
        <v>432</v>
      </c>
      <c r="B203" s="192" t="s">
        <v>433</v>
      </c>
      <c r="C203" s="13" t="s">
        <v>33</v>
      </c>
      <c r="D203" s="78" t="s">
        <v>45</v>
      </c>
      <c r="E203" s="78" t="s">
        <v>39</v>
      </c>
      <c r="F203" s="164" t="s">
        <v>434</v>
      </c>
      <c r="G203" s="34" t="s">
        <v>47</v>
      </c>
      <c r="H203" s="15">
        <f>'9 средства по кодам'!H154</f>
        <v>2018601.97</v>
      </c>
      <c r="I203" s="15">
        <f>'9 средства по кодам'!I154</f>
        <v>2018594.88</v>
      </c>
      <c r="J203" s="355">
        <f>'9 средства по кодам'!L154</f>
        <v>0</v>
      </c>
      <c r="K203" s="355">
        <f>'9 средства по кодам'!M154</f>
        <v>0</v>
      </c>
      <c r="L203" s="15">
        <f>'9 средства по кодам'!N154</f>
        <v>0</v>
      </c>
      <c r="M203" s="15">
        <f>'9 средства по кодам'!O154</f>
        <v>0</v>
      </c>
      <c r="N203" s="15">
        <f>'9 средства по кодам'!P154</f>
        <v>0</v>
      </c>
      <c r="O203" s="15">
        <f>'9 средства по кодам'!Q154</f>
        <v>0</v>
      </c>
      <c r="P203" s="15">
        <f>'9 средства по кодам'!R154</f>
        <v>0</v>
      </c>
      <c r="Q203" s="15">
        <f>'9 средства по кодам'!S154</f>
        <v>0</v>
      </c>
      <c r="R203" s="15">
        <f>'9 средства по кодам'!T154</f>
        <v>0</v>
      </c>
      <c r="S203" s="15">
        <f>'9 средства по кодам'!U154</f>
        <v>0</v>
      </c>
      <c r="T203" s="39"/>
    </row>
    <row r="204" spans="1:22" s="9" customFormat="1" ht="81.75" customHeight="1" x14ac:dyDescent="0.2">
      <c r="A204" s="68" t="s">
        <v>497</v>
      </c>
      <c r="B204" s="192" t="s">
        <v>508</v>
      </c>
      <c r="C204" s="13" t="s">
        <v>33</v>
      </c>
      <c r="D204" s="78" t="s">
        <v>45</v>
      </c>
      <c r="E204" s="78" t="s">
        <v>39</v>
      </c>
      <c r="F204" s="164" t="s">
        <v>509</v>
      </c>
      <c r="G204" s="34" t="s">
        <v>47</v>
      </c>
      <c r="H204" s="15"/>
      <c r="I204" s="15"/>
      <c r="J204" s="355">
        <f>'9 средства по кодам'!L155</f>
        <v>734337.9</v>
      </c>
      <c r="K204" s="355">
        <f>'9 средства по кодам'!M155</f>
        <v>734337.9</v>
      </c>
      <c r="L204" s="15"/>
      <c r="M204" s="15"/>
      <c r="N204" s="15"/>
      <c r="O204" s="15"/>
      <c r="P204" s="15"/>
      <c r="Q204" s="15"/>
      <c r="R204" s="15"/>
      <c r="S204" s="15"/>
      <c r="T204" s="39"/>
    </row>
    <row r="205" spans="1:22" s="138" customFormat="1" ht="24.75" customHeight="1" x14ac:dyDescent="0.2">
      <c r="A205" s="135"/>
      <c r="B205" s="19" t="s">
        <v>135</v>
      </c>
      <c r="C205" s="135"/>
      <c r="D205" s="38" t="s">
        <v>45</v>
      </c>
      <c r="E205" s="38" t="s">
        <v>39</v>
      </c>
      <c r="F205" s="38"/>
      <c r="G205" s="38"/>
      <c r="H205" s="15">
        <f>'9 средства по кодам'!H156</f>
        <v>6881932</v>
      </c>
      <c r="I205" s="15">
        <f>'9 средства по кодам'!I156</f>
        <v>4850740.6500000004</v>
      </c>
      <c r="J205" s="355">
        <f>'9 средства по кодам'!L156</f>
        <v>7186956</v>
      </c>
      <c r="K205" s="355">
        <f>'9 средства по кодам'!M156</f>
        <v>5418351.3300000001</v>
      </c>
      <c r="L205" s="15">
        <f>'9 средства по кодам'!N156</f>
        <v>0</v>
      </c>
      <c r="M205" s="15">
        <f>'9 средства по кодам'!O156</f>
        <v>0</v>
      </c>
      <c r="N205" s="15">
        <f>'9 средства по кодам'!P156</f>
        <v>0</v>
      </c>
      <c r="O205" s="15">
        <f>'9 средства по кодам'!Q156</f>
        <v>0</v>
      </c>
      <c r="P205" s="15">
        <f>'9 средства по кодам'!R156</f>
        <v>0</v>
      </c>
      <c r="Q205" s="15">
        <f>'9 средства по кодам'!S156</f>
        <v>0</v>
      </c>
      <c r="R205" s="15">
        <f>'9 средства по кодам'!T156</f>
        <v>6881932</v>
      </c>
      <c r="S205" s="15">
        <f>'9 средства по кодам'!U156</f>
        <v>6881932</v>
      </c>
      <c r="T205" s="137"/>
    </row>
    <row r="206" spans="1:22" s="9" customFormat="1" ht="12.75" customHeight="1" x14ac:dyDescent="0.2">
      <c r="A206" s="496" t="s">
        <v>136</v>
      </c>
      <c r="B206" s="497"/>
      <c r="C206" s="371" t="s">
        <v>156</v>
      </c>
      <c r="D206" s="379"/>
      <c r="E206" s="379"/>
      <c r="F206" s="379"/>
      <c r="G206" s="380"/>
      <c r="H206" s="206">
        <f>H209+H210+H211+H208</f>
        <v>234526576.62</v>
      </c>
      <c r="I206" s="206">
        <f>I209+I210+I211+I208</f>
        <v>227187579.31999999</v>
      </c>
      <c r="J206" s="206">
        <f t="shared" ref="J206:S206" si="45">J209+J210+J211+J208</f>
        <v>239109573.08000001</v>
      </c>
      <c r="K206" s="206">
        <f t="shared" si="45"/>
        <v>225355356.98000002</v>
      </c>
      <c r="L206" s="206">
        <f t="shared" si="45"/>
        <v>0</v>
      </c>
      <c r="M206" s="206">
        <f t="shared" si="45"/>
        <v>0</v>
      </c>
      <c r="N206" s="206">
        <f t="shared" si="45"/>
        <v>0</v>
      </c>
      <c r="O206" s="206">
        <f t="shared" si="45"/>
        <v>0</v>
      </c>
      <c r="P206" s="206">
        <f t="shared" si="45"/>
        <v>0</v>
      </c>
      <c r="Q206" s="206">
        <f t="shared" si="45"/>
        <v>0</v>
      </c>
      <c r="R206" s="206">
        <f t="shared" si="45"/>
        <v>225590075.61000001</v>
      </c>
      <c r="S206" s="206">
        <f t="shared" si="45"/>
        <v>225590075.61000001</v>
      </c>
      <c r="T206" s="385"/>
    </row>
    <row r="207" spans="1:22" s="9" customFormat="1" x14ac:dyDescent="0.2">
      <c r="A207" s="498"/>
      <c r="B207" s="499"/>
      <c r="C207" s="371" t="s">
        <v>157</v>
      </c>
      <c r="D207" s="379"/>
      <c r="E207" s="379"/>
      <c r="F207" s="379"/>
      <c r="G207" s="380"/>
      <c r="H207" s="206"/>
      <c r="I207" s="206"/>
      <c r="J207" s="206"/>
      <c r="K207" s="206"/>
      <c r="L207" s="206"/>
      <c r="M207" s="206"/>
      <c r="N207" s="206"/>
      <c r="O207" s="206"/>
      <c r="P207" s="206"/>
      <c r="Q207" s="206"/>
      <c r="R207" s="206"/>
      <c r="S207" s="206"/>
      <c r="T207" s="385"/>
      <c r="U207" s="241"/>
      <c r="V207" s="241"/>
    </row>
    <row r="208" spans="1:22" s="9" customFormat="1" x14ac:dyDescent="0.2">
      <c r="A208" s="498"/>
      <c r="B208" s="499"/>
      <c r="C208" s="371" t="s">
        <v>8</v>
      </c>
      <c r="D208" s="379"/>
      <c r="E208" s="379"/>
      <c r="F208" s="379"/>
      <c r="G208" s="380"/>
      <c r="H208" s="206">
        <f>H221</f>
        <v>0</v>
      </c>
      <c r="I208" s="206">
        <f>I221</f>
        <v>0</v>
      </c>
      <c r="J208" s="206"/>
      <c r="K208" s="206"/>
      <c r="L208" s="206"/>
      <c r="M208" s="206"/>
      <c r="N208" s="206"/>
      <c r="O208" s="206"/>
      <c r="P208" s="206"/>
      <c r="Q208" s="206"/>
      <c r="R208" s="206"/>
      <c r="S208" s="206"/>
      <c r="T208" s="385"/>
    </row>
    <row r="209" spans="1:20" s="9" customFormat="1" x14ac:dyDescent="0.2">
      <c r="A209" s="498"/>
      <c r="B209" s="499"/>
      <c r="C209" s="371" t="s">
        <v>35</v>
      </c>
      <c r="D209" s="379"/>
      <c r="E209" s="379"/>
      <c r="F209" s="379"/>
      <c r="G209" s="380"/>
      <c r="H209" s="206">
        <f>H212+H213+H216+H218+H219+H220+H222</f>
        <v>143128195.15000001</v>
      </c>
      <c r="I209" s="206">
        <f t="shared" ref="I209:S209" si="46">I212+I213+I216+I218+I219+I220+I222</f>
        <v>140183613.15000001</v>
      </c>
      <c r="J209" s="206">
        <f>J212+J213+J216+J218+J219+J220+J222+J221</f>
        <v>155975449.15000001</v>
      </c>
      <c r="K209" s="206">
        <f>K212+K213+K216+K218+K219+K220+K222+K221</f>
        <v>146353180.25000003</v>
      </c>
      <c r="L209" s="206">
        <f t="shared" si="46"/>
        <v>0</v>
      </c>
      <c r="M209" s="206">
        <f t="shared" si="46"/>
        <v>0</v>
      </c>
      <c r="N209" s="206">
        <f t="shared" si="46"/>
        <v>0</v>
      </c>
      <c r="O209" s="206">
        <f t="shared" si="46"/>
        <v>0</v>
      </c>
      <c r="P209" s="206">
        <f t="shared" si="46"/>
        <v>0</v>
      </c>
      <c r="Q209" s="206">
        <f t="shared" si="46"/>
        <v>0</v>
      </c>
      <c r="R209" s="206">
        <f t="shared" si="46"/>
        <v>139094600</v>
      </c>
      <c r="S209" s="206">
        <f t="shared" si="46"/>
        <v>139094600</v>
      </c>
      <c r="T209" s="385"/>
    </row>
    <row r="210" spans="1:20" s="9" customFormat="1" x14ac:dyDescent="0.2">
      <c r="A210" s="498"/>
      <c r="B210" s="499"/>
      <c r="C210" s="371" t="s">
        <v>33</v>
      </c>
      <c r="D210" s="379"/>
      <c r="E210" s="379"/>
      <c r="F210" s="379"/>
      <c r="G210" s="380"/>
      <c r="H210" s="206">
        <f t="shared" ref="H210:S210" si="47">H214+H215+H217+H223+H224+H225+H226</f>
        <v>89982760.470000014</v>
      </c>
      <c r="I210" s="206">
        <f t="shared" si="47"/>
        <v>86136765.280000001</v>
      </c>
      <c r="J210" s="206">
        <f t="shared" si="47"/>
        <v>81718502.930000007</v>
      </c>
      <c r="K210" s="206">
        <f t="shared" si="47"/>
        <v>78061768.879999995</v>
      </c>
      <c r="L210" s="206">
        <f t="shared" si="47"/>
        <v>0</v>
      </c>
      <c r="M210" s="206">
        <f t="shared" si="47"/>
        <v>0</v>
      </c>
      <c r="N210" s="206">
        <f t="shared" si="47"/>
        <v>0</v>
      </c>
      <c r="O210" s="206">
        <f t="shared" si="47"/>
        <v>0</v>
      </c>
      <c r="P210" s="206">
        <f t="shared" si="47"/>
        <v>0</v>
      </c>
      <c r="Q210" s="206">
        <f t="shared" si="47"/>
        <v>0</v>
      </c>
      <c r="R210" s="206">
        <f t="shared" si="47"/>
        <v>85079854.609999999</v>
      </c>
      <c r="S210" s="206">
        <f t="shared" si="47"/>
        <v>85079854.609999999</v>
      </c>
      <c r="T210" s="385"/>
    </row>
    <row r="211" spans="1:20" s="33" customFormat="1" ht="30.75" customHeight="1" x14ac:dyDescent="0.2">
      <c r="A211" s="500"/>
      <c r="B211" s="501"/>
      <c r="C211" s="371" t="s">
        <v>158</v>
      </c>
      <c r="D211" s="372" t="s">
        <v>45</v>
      </c>
      <c r="E211" s="372"/>
      <c r="F211" s="372"/>
      <c r="G211" s="372"/>
      <c r="H211" s="378">
        <f>H227</f>
        <v>1415621</v>
      </c>
      <c r="I211" s="378">
        <f>I227</f>
        <v>867200.89</v>
      </c>
      <c r="J211" s="378">
        <f t="shared" ref="J211:S211" si="48">J227</f>
        <v>1415621</v>
      </c>
      <c r="K211" s="378">
        <f t="shared" si="48"/>
        <v>940407.85</v>
      </c>
      <c r="L211" s="378">
        <f t="shared" si="48"/>
        <v>0</v>
      </c>
      <c r="M211" s="378">
        <f t="shared" si="48"/>
        <v>0</v>
      </c>
      <c r="N211" s="378">
        <f t="shared" si="48"/>
        <v>0</v>
      </c>
      <c r="O211" s="378">
        <f t="shared" si="48"/>
        <v>0</v>
      </c>
      <c r="P211" s="378">
        <f t="shared" si="48"/>
        <v>0</v>
      </c>
      <c r="Q211" s="378">
        <f t="shared" si="48"/>
        <v>0</v>
      </c>
      <c r="R211" s="378">
        <f t="shared" si="48"/>
        <v>1415621</v>
      </c>
      <c r="S211" s="378">
        <f t="shared" si="48"/>
        <v>1415621</v>
      </c>
      <c r="T211" s="374"/>
    </row>
    <row r="212" spans="1:20" s="9" customFormat="1" ht="113.25" customHeight="1" x14ac:dyDescent="0.2">
      <c r="A212" s="446" t="s">
        <v>250</v>
      </c>
      <c r="B212" s="549" t="s">
        <v>339</v>
      </c>
      <c r="C212" s="517" t="s">
        <v>35</v>
      </c>
      <c r="D212" s="78" t="s">
        <v>45</v>
      </c>
      <c r="E212" s="78" t="s">
        <v>91</v>
      </c>
      <c r="F212" s="78" t="s">
        <v>282</v>
      </c>
      <c r="G212" s="16" t="s">
        <v>117</v>
      </c>
      <c r="H212" s="15">
        <f>'9 средства по кодам'!H158</f>
        <v>114902500</v>
      </c>
      <c r="I212" s="15">
        <f>'9 средства по кодам'!I158</f>
        <v>113847501.08000001</v>
      </c>
      <c r="J212" s="355">
        <f>'9 средства по кодам'!L158</f>
        <v>121984600</v>
      </c>
      <c r="K212" s="355">
        <f>'9 средства по кодам'!M158</f>
        <v>116644287.29000001</v>
      </c>
      <c r="L212" s="15">
        <f>'9 средства по кодам'!N158</f>
        <v>0</v>
      </c>
      <c r="M212" s="15">
        <f>'9 средства по кодам'!O158</f>
        <v>0</v>
      </c>
      <c r="N212" s="15">
        <f>'9 средства по кодам'!P158</f>
        <v>0</v>
      </c>
      <c r="O212" s="15">
        <f>'9 средства по кодам'!Q158</f>
        <v>0</v>
      </c>
      <c r="P212" s="15">
        <f>'9 средства по кодам'!R158</f>
        <v>0</v>
      </c>
      <c r="Q212" s="15">
        <f>'9 средства по кодам'!S158</f>
        <v>0</v>
      </c>
      <c r="R212" s="15">
        <f>'9 средства по кодам'!T158</f>
        <v>112248000</v>
      </c>
      <c r="S212" s="15">
        <f>'9 средства по кодам'!U158</f>
        <v>112248000</v>
      </c>
      <c r="T212" s="11"/>
    </row>
    <row r="213" spans="1:20" s="9" customFormat="1" ht="127.5" customHeight="1" x14ac:dyDescent="0.2">
      <c r="A213" s="425"/>
      <c r="B213" s="550"/>
      <c r="C213" s="519"/>
      <c r="D213" s="78" t="s">
        <v>45</v>
      </c>
      <c r="E213" s="78" t="s">
        <v>91</v>
      </c>
      <c r="F213" s="78" t="s">
        <v>282</v>
      </c>
      <c r="G213" s="16" t="s">
        <v>47</v>
      </c>
      <c r="H213" s="15">
        <f>'9 средства по кодам'!H159</f>
        <v>504000</v>
      </c>
      <c r="I213" s="15">
        <f>'9 средства по кодам'!I159</f>
        <v>384123.1</v>
      </c>
      <c r="J213" s="355">
        <f>'9 средства по кодам'!L159</f>
        <v>1134000</v>
      </c>
      <c r="K213" s="355">
        <f>'9 средства по кодам'!M159</f>
        <v>969061</v>
      </c>
      <c r="L213" s="15">
        <f>'9 средства по кодам'!N159</f>
        <v>0</v>
      </c>
      <c r="M213" s="15">
        <f>'9 средства по кодам'!O159</f>
        <v>0</v>
      </c>
      <c r="N213" s="15">
        <f>'9 средства по кодам'!P159</f>
        <v>0</v>
      </c>
      <c r="O213" s="15">
        <f>'9 средства по кодам'!Q159</f>
        <v>0</v>
      </c>
      <c r="P213" s="15">
        <f>'9 средства по кодам'!R159</f>
        <v>0</v>
      </c>
      <c r="Q213" s="15">
        <f>'9 средства по кодам'!S159</f>
        <v>0</v>
      </c>
      <c r="R213" s="15">
        <f>'9 средства по кодам'!T159</f>
        <v>504000</v>
      </c>
      <c r="S213" s="15">
        <f>'9 средства по кодам'!U159</f>
        <v>504000</v>
      </c>
      <c r="T213" s="11"/>
    </row>
    <row r="214" spans="1:20" s="9" customFormat="1" ht="93" customHeight="1" x14ac:dyDescent="0.2">
      <c r="A214" s="446" t="s">
        <v>251</v>
      </c>
      <c r="B214" s="422" t="s">
        <v>137</v>
      </c>
      <c r="C214" s="422" t="s">
        <v>33</v>
      </c>
      <c r="D214" s="437" t="s">
        <v>45</v>
      </c>
      <c r="E214" s="437" t="s">
        <v>91</v>
      </c>
      <c r="F214" s="194" t="s">
        <v>340</v>
      </c>
      <c r="G214" s="78" t="s">
        <v>117</v>
      </c>
      <c r="H214" s="15">
        <f>'9 средства по кодам'!H160</f>
        <v>71147073.13000001</v>
      </c>
      <c r="I214" s="15">
        <f>'9 средства по кодам'!I160</f>
        <v>67354611.400000006</v>
      </c>
      <c r="J214" s="355">
        <v>78721515.980000004</v>
      </c>
      <c r="K214" s="355">
        <f>'9 средства по кодам'!M160</f>
        <v>75126123.689999998</v>
      </c>
      <c r="L214" s="15">
        <f>'9 средства по кодам'!N160</f>
        <v>0</v>
      </c>
      <c r="M214" s="15">
        <f>'9 средства по кодам'!O160</f>
        <v>0</v>
      </c>
      <c r="N214" s="15">
        <f>'9 средства по кодам'!P160</f>
        <v>0</v>
      </c>
      <c r="O214" s="15">
        <f>'9 средства по кодам'!Q160</f>
        <v>0</v>
      </c>
      <c r="P214" s="15">
        <f>'9 средства по кодам'!R160</f>
        <v>0</v>
      </c>
      <c r="Q214" s="15">
        <f>'9 средства по кодам'!S160</f>
        <v>0</v>
      </c>
      <c r="R214" s="15">
        <f>'9 средства по кодам'!T160</f>
        <v>83032854.609999999</v>
      </c>
      <c r="S214" s="15">
        <f>'9 средства по кодам'!U160</f>
        <v>83032854.609999999</v>
      </c>
      <c r="T214" s="11"/>
    </row>
    <row r="215" spans="1:20" s="9" customFormat="1" ht="53.25" customHeight="1" x14ac:dyDescent="0.2">
      <c r="A215" s="425"/>
      <c r="B215" s="423"/>
      <c r="C215" s="423"/>
      <c r="D215" s="438"/>
      <c r="E215" s="438"/>
      <c r="F215" s="76" t="s">
        <v>358</v>
      </c>
      <c r="G215" s="16" t="s">
        <v>47</v>
      </c>
      <c r="H215" s="15">
        <f>'9 средства по кодам'!H161</f>
        <v>3867675.84</v>
      </c>
      <c r="I215" s="15">
        <f>'9 средства по кодам'!I161</f>
        <v>3814142.4299999997</v>
      </c>
      <c r="J215" s="355">
        <f>'9 средства по кодам'!L161</f>
        <v>2523627.37</v>
      </c>
      <c r="K215" s="355">
        <f>'9 средства по кодам'!M161</f>
        <v>2462285.61</v>
      </c>
      <c r="L215" s="15">
        <f>'9 средства по кодам'!N161</f>
        <v>0</v>
      </c>
      <c r="M215" s="15">
        <f>'9 средства по кодам'!O161</f>
        <v>0</v>
      </c>
      <c r="N215" s="15">
        <f>'9 средства по кодам'!P161</f>
        <v>0</v>
      </c>
      <c r="O215" s="15">
        <f>'9 средства по кодам'!Q161</f>
        <v>0</v>
      </c>
      <c r="P215" s="15">
        <f>'9 средства по кодам'!R161</f>
        <v>0</v>
      </c>
      <c r="Q215" s="15">
        <f>'9 средства по кодам'!S161</f>
        <v>0</v>
      </c>
      <c r="R215" s="15">
        <f>'9 средства по кодам'!T161</f>
        <v>2047000</v>
      </c>
      <c r="S215" s="15">
        <f>'9 средства по кодам'!U161</f>
        <v>2047000</v>
      </c>
      <c r="T215" s="11"/>
    </row>
    <row r="216" spans="1:20" s="9" customFormat="1" ht="51.75" customHeight="1" x14ac:dyDescent="0.2">
      <c r="A216" s="14" t="s">
        <v>62</v>
      </c>
      <c r="B216" s="13" t="s">
        <v>219</v>
      </c>
      <c r="C216" s="197" t="s">
        <v>35</v>
      </c>
      <c r="D216" s="34" t="s">
        <v>45</v>
      </c>
      <c r="E216" s="34" t="s">
        <v>91</v>
      </c>
      <c r="F216" s="34" t="s">
        <v>283</v>
      </c>
      <c r="G216" s="16" t="s">
        <v>117</v>
      </c>
      <c r="H216" s="15">
        <f>'9 средства по кодам'!H162</f>
        <v>1015457.57</v>
      </c>
      <c r="I216" s="15">
        <f>'9 средства по кодам'!I162</f>
        <v>1015457.57</v>
      </c>
      <c r="J216" s="355">
        <f>'9 средства по кодам'!L162</f>
        <v>4154672</v>
      </c>
      <c r="K216" s="355">
        <f>'9 средства по кодам'!M162</f>
        <v>4154672</v>
      </c>
      <c r="L216" s="15">
        <f>'9 средства по кодам'!N162</f>
        <v>0</v>
      </c>
      <c r="M216" s="15">
        <f>'9 средства по кодам'!O162</f>
        <v>0</v>
      </c>
      <c r="N216" s="15">
        <f>'9 средства по кодам'!P162</f>
        <v>0</v>
      </c>
      <c r="O216" s="15">
        <f>'9 средства по кодам'!Q162</f>
        <v>0</v>
      </c>
      <c r="P216" s="15">
        <f>'9 средства по кодам'!R162</f>
        <v>0</v>
      </c>
      <c r="Q216" s="15">
        <f>'9 средства по кодам'!S162</f>
        <v>0</v>
      </c>
      <c r="R216" s="15">
        <f>'9 средства по кодам'!T162</f>
        <v>0</v>
      </c>
      <c r="S216" s="15">
        <f>'9 средства по кодам'!U162</f>
        <v>0</v>
      </c>
      <c r="T216" s="11"/>
    </row>
    <row r="217" spans="1:20" s="9" customFormat="1" ht="66.75" customHeight="1" x14ac:dyDescent="0.2">
      <c r="A217" s="172" t="s">
        <v>253</v>
      </c>
      <c r="B217" s="218" t="s">
        <v>256</v>
      </c>
      <c r="C217" s="172" t="s">
        <v>33</v>
      </c>
      <c r="D217" s="34" t="s">
        <v>45</v>
      </c>
      <c r="E217" s="34" t="s">
        <v>91</v>
      </c>
      <c r="F217" s="34" t="s">
        <v>281</v>
      </c>
      <c r="G217" s="16" t="s">
        <v>117</v>
      </c>
      <c r="H217" s="15">
        <f>'9 средства по кодам'!H163</f>
        <v>10152</v>
      </c>
      <c r="I217" s="15">
        <f>'9 средства по кодам'!I163</f>
        <v>10152</v>
      </c>
      <c r="J217" s="355">
        <f>'9 средства по кодам'!L163</f>
        <v>0</v>
      </c>
      <c r="K217" s="355">
        <f>'9 средства по кодам'!M163</f>
        <v>0</v>
      </c>
      <c r="L217" s="15">
        <f>'9 средства по кодам'!N163</f>
        <v>0</v>
      </c>
      <c r="M217" s="15">
        <f>'9 средства по кодам'!O163</f>
        <v>0</v>
      </c>
      <c r="N217" s="15">
        <f>'9 средства по кодам'!P163</f>
        <v>0</v>
      </c>
      <c r="O217" s="15">
        <f>'9 средства по кодам'!Q163</f>
        <v>0</v>
      </c>
      <c r="P217" s="15">
        <f>'9 средства по кодам'!R163</f>
        <v>0</v>
      </c>
      <c r="Q217" s="15">
        <f>'9 средства по кодам'!S163</f>
        <v>0</v>
      </c>
      <c r="R217" s="15">
        <f>'9 средства по кодам'!T163</f>
        <v>0</v>
      </c>
      <c r="S217" s="15">
        <f>'9 средства по кодам'!U163</f>
        <v>0</v>
      </c>
      <c r="T217" s="11"/>
    </row>
    <row r="218" spans="1:20" s="9" customFormat="1" ht="121.5" customHeight="1" x14ac:dyDescent="0.2">
      <c r="A218" s="102" t="s">
        <v>254</v>
      </c>
      <c r="B218" s="168" t="s">
        <v>300</v>
      </c>
      <c r="C218" s="260" t="s">
        <v>35</v>
      </c>
      <c r="D218" s="91" t="s">
        <v>45</v>
      </c>
      <c r="E218" s="91" t="s">
        <v>91</v>
      </c>
      <c r="F218" s="91" t="s">
        <v>287</v>
      </c>
      <c r="G218" s="78" t="s">
        <v>117</v>
      </c>
      <c r="H218" s="15">
        <f>'9 средства по кодам'!H164</f>
        <v>24458.58</v>
      </c>
      <c r="I218" s="15">
        <f>'9 средства по кодам'!I164</f>
        <v>24458.58</v>
      </c>
      <c r="J218" s="355">
        <v>8034</v>
      </c>
      <c r="K218" s="355">
        <f>'9 средства по кодам'!M164</f>
        <v>8034</v>
      </c>
      <c r="L218" s="15">
        <f>'9 средства по кодам'!N164</f>
        <v>0</v>
      </c>
      <c r="M218" s="15">
        <f>'9 средства по кодам'!O164</f>
        <v>0</v>
      </c>
      <c r="N218" s="15">
        <f>'9 средства по кодам'!P164</f>
        <v>0</v>
      </c>
      <c r="O218" s="15">
        <f>'9 средства по кодам'!Q164</f>
        <v>0</v>
      </c>
      <c r="P218" s="15">
        <f>'9 средства по кодам'!R164</f>
        <v>0</v>
      </c>
      <c r="Q218" s="15">
        <f>'9 средства по кодам'!S164</f>
        <v>0</v>
      </c>
      <c r="R218" s="15">
        <f>'9 средства по кодам'!T164</f>
        <v>0</v>
      </c>
      <c r="S218" s="15">
        <f>'9 средства по кодам'!U164</f>
        <v>0</v>
      </c>
      <c r="T218" s="11"/>
    </row>
    <row r="219" spans="1:20" s="9" customFormat="1" ht="146.25" customHeight="1" x14ac:dyDescent="0.2">
      <c r="A219" s="424" t="s">
        <v>333</v>
      </c>
      <c r="B219" s="447" t="s">
        <v>285</v>
      </c>
      <c r="C219" s="502" t="s">
        <v>35</v>
      </c>
      <c r="D219" s="437" t="s">
        <v>45</v>
      </c>
      <c r="E219" s="437" t="s">
        <v>91</v>
      </c>
      <c r="F219" s="437" t="s">
        <v>284</v>
      </c>
      <c r="G219" s="16" t="s">
        <v>117</v>
      </c>
      <c r="H219" s="15">
        <f>'9 средства по кодам'!H165</f>
        <v>22226855.699999999</v>
      </c>
      <c r="I219" s="15">
        <f>'9 средства по кодам'!I165</f>
        <v>20539180.010000002</v>
      </c>
      <c r="J219" s="355">
        <f>'9 средства по кодам'!L165</f>
        <v>24198683</v>
      </c>
      <c r="K219" s="355">
        <f>'9 средства по кодам'!M165</f>
        <v>20377436.850000001</v>
      </c>
      <c r="L219" s="15">
        <f>'9 средства по кодам'!N165</f>
        <v>0</v>
      </c>
      <c r="M219" s="15">
        <f>'9 средства по кодам'!O165</f>
        <v>0</v>
      </c>
      <c r="N219" s="15">
        <f>'9 средства по кодам'!P165</f>
        <v>0</v>
      </c>
      <c r="O219" s="15">
        <f>'9 средства по кодам'!Q165</f>
        <v>0</v>
      </c>
      <c r="P219" s="15">
        <f>'9 средства по кодам'!R165</f>
        <v>0</v>
      </c>
      <c r="Q219" s="15">
        <f>'9 средства по кодам'!S165</f>
        <v>0</v>
      </c>
      <c r="R219" s="15">
        <f>'9 средства по кодам'!T165</f>
        <v>23063600</v>
      </c>
      <c r="S219" s="15">
        <f>'9 средства по кодам'!U165</f>
        <v>23063600</v>
      </c>
      <c r="T219" s="11"/>
    </row>
    <row r="220" spans="1:20" s="9" customFormat="1" ht="138" customHeight="1" x14ac:dyDescent="0.2">
      <c r="A220" s="425"/>
      <c r="B220" s="448"/>
      <c r="C220" s="503"/>
      <c r="D220" s="438"/>
      <c r="E220" s="438"/>
      <c r="F220" s="438"/>
      <c r="G220" s="16" t="s">
        <v>47</v>
      </c>
      <c r="H220" s="15">
        <f>'9 средства по кодам'!H166</f>
        <v>4094144.3</v>
      </c>
      <c r="I220" s="15">
        <f>'9 средства по кодам'!I166</f>
        <v>4012236.81</v>
      </c>
      <c r="J220" s="355">
        <f>'9 средства по кодам'!L166</f>
        <v>3354617</v>
      </c>
      <c r="K220" s="355">
        <f>'9 средства по кодам'!M166</f>
        <v>3058845.96</v>
      </c>
      <c r="L220" s="15">
        <f>'9 средства по кодам'!N166</f>
        <v>0</v>
      </c>
      <c r="M220" s="15">
        <f>'9 средства по кодам'!O166</f>
        <v>0</v>
      </c>
      <c r="N220" s="15">
        <f>'9 средства по кодам'!P166</f>
        <v>0</v>
      </c>
      <c r="O220" s="15">
        <f>'9 средства по кодам'!Q166</f>
        <v>0</v>
      </c>
      <c r="P220" s="15">
        <f>'9 средства по кодам'!R166</f>
        <v>0</v>
      </c>
      <c r="Q220" s="15">
        <f>'9 средства по кодам'!S166</f>
        <v>0</v>
      </c>
      <c r="R220" s="15">
        <f>'9 средства по кодам'!T166</f>
        <v>3279000</v>
      </c>
      <c r="S220" s="15">
        <f>'9 средства по кодам'!U166</f>
        <v>3279000</v>
      </c>
      <c r="T220" s="11"/>
    </row>
    <row r="221" spans="1:20" s="9" customFormat="1" ht="94.5" customHeight="1" x14ac:dyDescent="0.2">
      <c r="A221" s="94" t="s">
        <v>332</v>
      </c>
      <c r="B221" s="127" t="s">
        <v>460</v>
      </c>
      <c r="C221" s="170" t="s">
        <v>35</v>
      </c>
      <c r="D221" s="103" t="s">
        <v>45</v>
      </c>
      <c r="E221" s="103" t="s">
        <v>91</v>
      </c>
      <c r="F221" s="103" t="s">
        <v>461</v>
      </c>
      <c r="G221" s="92" t="s">
        <v>117</v>
      </c>
      <c r="H221" s="15">
        <v>0</v>
      </c>
      <c r="I221" s="15">
        <v>0</v>
      </c>
      <c r="J221" s="355">
        <f>'9 средства по кодам'!L167</f>
        <v>1044495.15</v>
      </c>
      <c r="K221" s="355">
        <f>'9 средства по кодам'!M167</f>
        <v>1044495.15</v>
      </c>
      <c r="L221" s="15">
        <f>'9 средства по кодам'!N167</f>
        <v>0</v>
      </c>
      <c r="M221" s="15">
        <f>'9 средства по кодам'!O167</f>
        <v>0</v>
      </c>
      <c r="N221" s="15">
        <f>'9 средства по кодам'!P167</f>
        <v>0</v>
      </c>
      <c r="O221" s="15">
        <f>'9 средства по кодам'!Q167</f>
        <v>0</v>
      </c>
      <c r="P221" s="15">
        <f>'9 средства по кодам'!R167</f>
        <v>0</v>
      </c>
      <c r="Q221" s="15">
        <f>'9 средства по кодам'!S167</f>
        <v>0</v>
      </c>
      <c r="R221" s="15">
        <f>'9 средства по кодам'!T167</f>
        <v>0</v>
      </c>
      <c r="S221" s="15">
        <f>'9 средства по кодам'!U167</f>
        <v>0</v>
      </c>
      <c r="T221" s="11"/>
    </row>
    <row r="222" spans="1:20" s="9" customFormat="1" ht="160.5" customHeight="1" x14ac:dyDescent="0.2">
      <c r="A222" s="94" t="s">
        <v>341</v>
      </c>
      <c r="B222" s="163" t="s">
        <v>349</v>
      </c>
      <c r="C222" s="170" t="s">
        <v>35</v>
      </c>
      <c r="D222" s="103" t="s">
        <v>45</v>
      </c>
      <c r="E222" s="103" t="s">
        <v>91</v>
      </c>
      <c r="F222" s="164" t="s">
        <v>350</v>
      </c>
      <c r="G222" s="92" t="s">
        <v>47</v>
      </c>
      <c r="H222" s="15">
        <f>'9 средства по кодам'!H168</f>
        <v>360779</v>
      </c>
      <c r="I222" s="15">
        <f>'9 средства по кодам'!I168</f>
        <v>360656</v>
      </c>
      <c r="J222" s="355">
        <f>'9 средства по кодам'!L168</f>
        <v>96348</v>
      </c>
      <c r="K222" s="355">
        <f>'9 средства по кодам'!M168</f>
        <v>96348</v>
      </c>
      <c r="L222" s="15">
        <f>'9 средства по кодам'!N168</f>
        <v>0</v>
      </c>
      <c r="M222" s="15">
        <f>'9 средства по кодам'!O168</f>
        <v>0</v>
      </c>
      <c r="N222" s="15">
        <f>'9 средства по кодам'!P168</f>
        <v>0</v>
      </c>
      <c r="O222" s="15">
        <f>'9 средства по кодам'!Q168</f>
        <v>0</v>
      </c>
      <c r="P222" s="15">
        <f>'9 средства по кодам'!R168</f>
        <v>0</v>
      </c>
      <c r="Q222" s="15">
        <f>'9 средства по кодам'!S168</f>
        <v>0</v>
      </c>
      <c r="R222" s="15">
        <f>'9 средства по кодам'!T168</f>
        <v>0</v>
      </c>
      <c r="S222" s="15">
        <f>'9 средства по кодам'!U168</f>
        <v>0</v>
      </c>
      <c r="T222" s="11"/>
    </row>
    <row r="223" spans="1:20" s="9" customFormat="1" ht="160.5" customHeight="1" x14ac:dyDescent="0.2">
      <c r="A223" s="94" t="s">
        <v>348</v>
      </c>
      <c r="B223" s="165" t="s">
        <v>411</v>
      </c>
      <c r="C223" s="129" t="s">
        <v>33</v>
      </c>
      <c r="D223" s="103" t="s">
        <v>45</v>
      </c>
      <c r="E223" s="103" t="s">
        <v>91</v>
      </c>
      <c r="F223" s="166"/>
      <c r="G223" s="92"/>
      <c r="H223" s="15">
        <f>'9 средства по кодам'!H169</f>
        <v>4330691.29</v>
      </c>
      <c r="I223" s="15">
        <f>'9 средства по кодам'!I169</f>
        <v>4330691.24</v>
      </c>
      <c r="J223" s="355">
        <f>'9 средства по кодам'!L169</f>
        <v>0</v>
      </c>
      <c r="K223" s="355">
        <f>'9 средства по кодам'!M169</f>
        <v>0</v>
      </c>
      <c r="L223" s="15">
        <f>'9 средства по кодам'!N169</f>
        <v>0</v>
      </c>
      <c r="M223" s="15">
        <f>'9 средства по кодам'!O169</f>
        <v>0</v>
      </c>
      <c r="N223" s="15">
        <f>'9 средства по кодам'!P169</f>
        <v>0</v>
      </c>
      <c r="O223" s="15">
        <f>'9 средства по кодам'!Q169</f>
        <v>0</v>
      </c>
      <c r="P223" s="15">
        <f>'9 средства по кодам'!R169</f>
        <v>0</v>
      </c>
      <c r="Q223" s="15">
        <f>'9 средства по кодам'!S169</f>
        <v>0</v>
      </c>
      <c r="R223" s="15">
        <f>'9 средства по кодам'!T169</f>
        <v>0</v>
      </c>
      <c r="S223" s="15">
        <f>'9 средства по кодам'!U169</f>
        <v>0</v>
      </c>
      <c r="T223" s="11"/>
    </row>
    <row r="224" spans="1:20" s="9" customFormat="1" ht="86.25" customHeight="1" x14ac:dyDescent="0.2">
      <c r="A224" s="94" t="s">
        <v>362</v>
      </c>
      <c r="B224" s="165" t="s">
        <v>415</v>
      </c>
      <c r="C224" s="129" t="s">
        <v>33</v>
      </c>
      <c r="D224" s="103" t="s">
        <v>45</v>
      </c>
      <c r="E224" s="103" t="s">
        <v>91</v>
      </c>
      <c r="F224" s="166" t="s">
        <v>416</v>
      </c>
      <c r="G224" s="92"/>
      <c r="H224" s="15">
        <f>'9 средства по кодам'!H170</f>
        <v>10387.58</v>
      </c>
      <c r="I224" s="15">
        <f>'9 средства по кодам'!I170</f>
        <v>10387.58</v>
      </c>
      <c r="J224" s="355">
        <f>'9 средства по кодам'!L170</f>
        <v>473359.58</v>
      </c>
      <c r="K224" s="355">
        <f>'9 средства по кодам'!M170</f>
        <v>473359.58</v>
      </c>
      <c r="L224" s="15">
        <f>'9 средства по кодам'!N170</f>
        <v>0</v>
      </c>
      <c r="M224" s="15">
        <f>'9 средства по кодам'!O170</f>
        <v>0</v>
      </c>
      <c r="N224" s="15">
        <f>'9 средства по кодам'!P170</f>
        <v>0</v>
      </c>
      <c r="O224" s="15">
        <f>'9 средства по кодам'!Q170</f>
        <v>0</v>
      </c>
      <c r="P224" s="15">
        <f>'9 средства по кодам'!R170</f>
        <v>0</v>
      </c>
      <c r="Q224" s="15">
        <f>'9 средства по кодам'!S170</f>
        <v>0</v>
      </c>
      <c r="R224" s="15">
        <f>'9 средства по кодам'!T170</f>
        <v>0</v>
      </c>
      <c r="S224" s="15">
        <f>'9 средства по кодам'!U170</f>
        <v>0</v>
      </c>
      <c r="T224" s="11"/>
    </row>
    <row r="225" spans="1:22" s="9" customFormat="1" ht="107.25" customHeight="1" x14ac:dyDescent="0.2">
      <c r="A225" s="94" t="s">
        <v>417</v>
      </c>
      <c r="B225" s="165" t="s">
        <v>418</v>
      </c>
      <c r="C225" s="129" t="s">
        <v>33</v>
      </c>
      <c r="D225" s="103" t="s">
        <v>45</v>
      </c>
      <c r="E225" s="103" t="s">
        <v>91</v>
      </c>
      <c r="F225" s="166" t="s">
        <v>419</v>
      </c>
      <c r="G225" s="92"/>
      <c r="H225" s="15">
        <f>'9 средства по кодам'!H171</f>
        <v>6301349.7199999997</v>
      </c>
      <c r="I225" s="15">
        <f>'9 средства по кодам'!I171</f>
        <v>6301349.7199999997</v>
      </c>
      <c r="J225" s="355">
        <f>'9 средства по кодам'!L171</f>
        <v>0</v>
      </c>
      <c r="K225" s="355">
        <f>'9 средства по кодам'!M171</f>
        <v>0</v>
      </c>
      <c r="L225" s="15">
        <f>'9 средства по кодам'!N171</f>
        <v>0</v>
      </c>
      <c r="M225" s="15">
        <f>'9 средства по кодам'!O171</f>
        <v>0</v>
      </c>
      <c r="N225" s="15">
        <f>'9 средства по кодам'!P171</f>
        <v>0</v>
      </c>
      <c r="O225" s="15">
        <f>'9 средства по кодам'!Q171</f>
        <v>0</v>
      </c>
      <c r="P225" s="15">
        <f>'9 средства по кодам'!R171</f>
        <v>0</v>
      </c>
      <c r="Q225" s="15">
        <f>'9 средства по кодам'!S171</f>
        <v>0</v>
      </c>
      <c r="R225" s="15">
        <f>'9 средства по кодам'!T171</f>
        <v>0</v>
      </c>
      <c r="S225" s="15">
        <f>'9 средства по кодам'!U171</f>
        <v>0</v>
      </c>
      <c r="T225" s="11"/>
    </row>
    <row r="226" spans="1:22" s="9" customFormat="1" ht="96" customHeight="1" x14ac:dyDescent="0.2">
      <c r="A226" s="94" t="s">
        <v>435</v>
      </c>
      <c r="B226" s="165" t="s">
        <v>433</v>
      </c>
      <c r="C226" s="129" t="s">
        <v>33</v>
      </c>
      <c r="D226" s="103" t="s">
        <v>45</v>
      </c>
      <c r="E226" s="103" t="s">
        <v>91</v>
      </c>
      <c r="F226" s="166" t="s">
        <v>434</v>
      </c>
      <c r="G226" s="92"/>
      <c r="H226" s="15">
        <f>'9 средства по кодам'!H172</f>
        <v>4315430.91</v>
      </c>
      <c r="I226" s="15">
        <f>'9 средства по кодам'!I172</f>
        <v>4315430.91</v>
      </c>
      <c r="J226" s="355">
        <f>'9 средства по кодам'!L172</f>
        <v>0</v>
      </c>
      <c r="K226" s="355">
        <f>'9 средства по кодам'!M172</f>
        <v>0</v>
      </c>
      <c r="L226" s="15">
        <f>'9 средства по кодам'!N172</f>
        <v>0</v>
      </c>
      <c r="M226" s="15">
        <f>'9 средства по кодам'!O172</f>
        <v>0</v>
      </c>
      <c r="N226" s="15">
        <f>'9 средства по кодам'!P172</f>
        <v>0</v>
      </c>
      <c r="O226" s="15">
        <f>'9 средства по кодам'!Q172</f>
        <v>0</v>
      </c>
      <c r="P226" s="15">
        <f>'9 средства по кодам'!R172</f>
        <v>0</v>
      </c>
      <c r="Q226" s="15">
        <f>'9 средства по кодам'!S172</f>
        <v>0</v>
      </c>
      <c r="R226" s="15">
        <f>'9 средства по кодам'!T172</f>
        <v>0</v>
      </c>
      <c r="S226" s="15">
        <f>'9 средства по кодам'!U172</f>
        <v>0</v>
      </c>
      <c r="T226" s="11"/>
    </row>
    <row r="227" spans="1:22" s="9" customFormat="1" x14ac:dyDescent="0.2">
      <c r="A227" s="13"/>
      <c r="B227" s="36" t="s">
        <v>135</v>
      </c>
      <c r="C227" s="29"/>
      <c r="D227" s="34" t="s">
        <v>45</v>
      </c>
      <c r="E227" s="34"/>
      <c r="F227" s="34"/>
      <c r="G227" s="16"/>
      <c r="H227" s="15">
        <f>'9 средства по кодам'!H173</f>
        <v>1415621</v>
      </c>
      <c r="I227" s="15">
        <f>'9 средства по кодам'!I173</f>
        <v>867200.89</v>
      </c>
      <c r="J227" s="355">
        <f>'9 средства по кодам'!L173</f>
        <v>1415621</v>
      </c>
      <c r="K227" s="355">
        <f>'9 средства по кодам'!M173</f>
        <v>940407.85</v>
      </c>
      <c r="L227" s="15">
        <f>'9 средства по кодам'!N173</f>
        <v>0</v>
      </c>
      <c r="M227" s="15">
        <f>'9 средства по кодам'!O173</f>
        <v>0</v>
      </c>
      <c r="N227" s="15">
        <f>'9 средства по кодам'!P173</f>
        <v>0</v>
      </c>
      <c r="O227" s="15">
        <f>'9 средства по кодам'!Q173</f>
        <v>0</v>
      </c>
      <c r="P227" s="15">
        <f>'9 средства по кодам'!R173</f>
        <v>0</v>
      </c>
      <c r="Q227" s="15">
        <f>'9 средства по кодам'!S173</f>
        <v>0</v>
      </c>
      <c r="R227" s="15">
        <f>'9 средства по кодам'!T173</f>
        <v>1415621</v>
      </c>
      <c r="S227" s="15">
        <f>'9 средства по кодам'!U173</f>
        <v>1415621</v>
      </c>
      <c r="T227" s="11"/>
    </row>
    <row r="228" spans="1:22" s="9" customFormat="1" ht="12.75" customHeight="1" x14ac:dyDescent="0.2">
      <c r="A228" s="496" t="s">
        <v>138</v>
      </c>
      <c r="B228" s="497"/>
      <c r="C228" s="371" t="s">
        <v>156</v>
      </c>
      <c r="D228" s="379"/>
      <c r="E228" s="379"/>
      <c r="F228" s="379"/>
      <c r="G228" s="380"/>
      <c r="H228" s="206">
        <f>H230+H231</f>
        <v>72563511.199999988</v>
      </c>
      <c r="I228" s="206">
        <f>I230+I231</f>
        <v>71316594.729999989</v>
      </c>
      <c r="J228" s="206">
        <f>J230+J231</f>
        <v>73477733.560000002</v>
      </c>
      <c r="K228" s="206">
        <f t="shared" ref="K228:S228" si="49">K230+K231</f>
        <v>71803439.060000002</v>
      </c>
      <c r="L228" s="206">
        <f t="shared" si="49"/>
        <v>0</v>
      </c>
      <c r="M228" s="206">
        <f t="shared" si="49"/>
        <v>0</v>
      </c>
      <c r="N228" s="206">
        <f t="shared" si="49"/>
        <v>0</v>
      </c>
      <c r="O228" s="206">
        <f t="shared" si="49"/>
        <v>0</v>
      </c>
      <c r="P228" s="206">
        <f t="shared" si="49"/>
        <v>0</v>
      </c>
      <c r="Q228" s="206">
        <f t="shared" si="49"/>
        <v>0</v>
      </c>
      <c r="R228" s="206">
        <f t="shared" si="49"/>
        <v>73539821.469999999</v>
      </c>
      <c r="S228" s="206">
        <f t="shared" si="49"/>
        <v>73539821.469999999</v>
      </c>
      <c r="T228" s="205"/>
    </row>
    <row r="229" spans="1:22" s="9" customFormat="1" x14ac:dyDescent="0.2">
      <c r="A229" s="498"/>
      <c r="B229" s="499"/>
      <c r="C229" s="371" t="s">
        <v>157</v>
      </c>
      <c r="D229" s="379"/>
      <c r="E229" s="379"/>
      <c r="F229" s="379"/>
      <c r="G229" s="380"/>
      <c r="H229" s="206"/>
      <c r="I229" s="206"/>
      <c r="J229" s="206"/>
      <c r="K229" s="206"/>
      <c r="L229" s="206"/>
      <c r="M229" s="206"/>
      <c r="N229" s="206"/>
      <c r="O229" s="206"/>
      <c r="P229" s="206"/>
      <c r="Q229" s="206"/>
      <c r="R229" s="206"/>
      <c r="S229" s="206"/>
      <c r="T229" s="205"/>
      <c r="U229" s="241"/>
      <c r="V229" s="241"/>
    </row>
    <row r="230" spans="1:22" s="9" customFormat="1" x14ac:dyDescent="0.2">
      <c r="A230" s="498"/>
      <c r="B230" s="499"/>
      <c r="C230" s="371" t="s">
        <v>35</v>
      </c>
      <c r="D230" s="379"/>
      <c r="E230" s="379"/>
      <c r="F230" s="379"/>
      <c r="G230" s="380"/>
      <c r="H230" s="206">
        <f>H236+H238+H240+H243+H247+H242</f>
        <v>2009904.25</v>
      </c>
      <c r="I230" s="206">
        <f t="shared" ref="I230:S230" si="50">I236+I238+I240+I243+I247+I242</f>
        <v>2009854.25</v>
      </c>
      <c r="J230" s="206">
        <f>J236+J238+J240+J243+J242</f>
        <v>6834705.0899999999</v>
      </c>
      <c r="K230" s="206">
        <f>K236+K238+K240+K243+K242</f>
        <v>6834705.0899999999</v>
      </c>
      <c r="L230" s="206">
        <f t="shared" si="50"/>
        <v>0</v>
      </c>
      <c r="M230" s="206">
        <f t="shared" si="50"/>
        <v>0</v>
      </c>
      <c r="N230" s="206">
        <f t="shared" si="50"/>
        <v>0</v>
      </c>
      <c r="O230" s="206">
        <f t="shared" si="50"/>
        <v>0</v>
      </c>
      <c r="P230" s="206">
        <f t="shared" si="50"/>
        <v>0</v>
      </c>
      <c r="Q230" s="206">
        <f t="shared" si="50"/>
        <v>0</v>
      </c>
      <c r="R230" s="206">
        <f t="shared" si="50"/>
        <v>0</v>
      </c>
      <c r="S230" s="206">
        <f t="shared" si="50"/>
        <v>0</v>
      </c>
      <c r="T230" s="205"/>
    </row>
    <row r="231" spans="1:22" s="9" customFormat="1" x14ac:dyDescent="0.2">
      <c r="A231" s="498"/>
      <c r="B231" s="499"/>
      <c r="C231" s="371" t="s">
        <v>33</v>
      </c>
      <c r="D231" s="379"/>
      <c r="E231" s="379"/>
      <c r="F231" s="379"/>
      <c r="G231" s="380"/>
      <c r="H231" s="206">
        <f>H233+H234+H235+H237+H239+H241+H244+H245+H246</f>
        <v>70553606.949999988</v>
      </c>
      <c r="I231" s="206">
        <f t="shared" ref="I231:S231" si="51">I233+I234+I235+I237+I239+I241+I244+I245+I246</f>
        <v>69306740.479999989</v>
      </c>
      <c r="J231" s="206">
        <f>J233+J234+J235+J237+J239+J241+J244+J245+J246+J248+J247+J249+J250</f>
        <v>66643028.470000006</v>
      </c>
      <c r="K231" s="206">
        <f>K233+K234+K235+K237+K239+K241+K244+K245+K246+K248+K247+K249+K250</f>
        <v>64968733.969999999</v>
      </c>
      <c r="L231" s="206">
        <f t="shared" si="51"/>
        <v>0</v>
      </c>
      <c r="M231" s="206">
        <f t="shared" si="51"/>
        <v>0</v>
      </c>
      <c r="N231" s="206">
        <f t="shared" si="51"/>
        <v>0</v>
      </c>
      <c r="O231" s="206">
        <f t="shared" si="51"/>
        <v>0</v>
      </c>
      <c r="P231" s="206">
        <f t="shared" si="51"/>
        <v>0</v>
      </c>
      <c r="Q231" s="206">
        <f t="shared" si="51"/>
        <v>0</v>
      </c>
      <c r="R231" s="206">
        <f t="shared" si="51"/>
        <v>73539821.469999999</v>
      </c>
      <c r="S231" s="206">
        <f t="shared" si="51"/>
        <v>73539821.469999999</v>
      </c>
      <c r="T231" s="205"/>
    </row>
    <row r="232" spans="1:22" s="33" customFormat="1" ht="27.75" customHeight="1" x14ac:dyDescent="0.2">
      <c r="A232" s="500"/>
      <c r="B232" s="501"/>
      <c r="C232" s="371" t="s">
        <v>158</v>
      </c>
      <c r="D232" s="372"/>
      <c r="E232" s="372"/>
      <c r="F232" s="372"/>
      <c r="G232" s="372"/>
      <c r="H232" s="378">
        <f>H251</f>
        <v>0</v>
      </c>
      <c r="I232" s="378">
        <f>I251</f>
        <v>0</v>
      </c>
      <c r="J232" s="378">
        <f t="shared" ref="J232:S232" si="52">J251</f>
        <v>0</v>
      </c>
      <c r="K232" s="378">
        <f t="shared" si="52"/>
        <v>0</v>
      </c>
      <c r="L232" s="378">
        <f t="shared" si="52"/>
        <v>0</v>
      </c>
      <c r="M232" s="378">
        <f t="shared" si="52"/>
        <v>0</v>
      </c>
      <c r="N232" s="378">
        <f t="shared" si="52"/>
        <v>0</v>
      </c>
      <c r="O232" s="378">
        <f t="shared" si="52"/>
        <v>0</v>
      </c>
      <c r="P232" s="378">
        <f t="shared" si="52"/>
        <v>0</v>
      </c>
      <c r="Q232" s="378">
        <f t="shared" si="52"/>
        <v>0</v>
      </c>
      <c r="R232" s="378">
        <f t="shared" si="52"/>
        <v>0</v>
      </c>
      <c r="S232" s="378">
        <f t="shared" si="52"/>
        <v>0</v>
      </c>
      <c r="T232" s="374"/>
    </row>
    <row r="233" spans="1:22" s="9" customFormat="1" ht="105.75" customHeight="1" x14ac:dyDescent="0.2">
      <c r="A233" s="446" t="s">
        <v>258</v>
      </c>
      <c r="B233" s="446" t="s">
        <v>139</v>
      </c>
      <c r="C233" s="446"/>
      <c r="D233" s="437" t="s">
        <v>45</v>
      </c>
      <c r="E233" s="437" t="s">
        <v>392</v>
      </c>
      <c r="F233" s="134" t="s">
        <v>363</v>
      </c>
      <c r="G233" s="16" t="s">
        <v>117</v>
      </c>
      <c r="H233" s="15">
        <f>'9 средства по кодам'!H175</f>
        <v>60060010.499999993</v>
      </c>
      <c r="I233" s="15">
        <f>'9 средства по кодам'!I175</f>
        <v>59098970.810000002</v>
      </c>
      <c r="J233" s="355">
        <v>63194862.210000001</v>
      </c>
      <c r="K233" s="355">
        <v>61526992.829999998</v>
      </c>
      <c r="L233" s="15">
        <f>'9 средства по кодам'!N175</f>
        <v>0</v>
      </c>
      <c r="M233" s="15">
        <f>'9 средства по кодам'!O175</f>
        <v>0</v>
      </c>
      <c r="N233" s="15">
        <f>'9 средства по кодам'!P175</f>
        <v>0</v>
      </c>
      <c r="O233" s="15">
        <f>'9 средства по кодам'!Q175</f>
        <v>0</v>
      </c>
      <c r="P233" s="15">
        <f>'9 средства по кодам'!R175</f>
        <v>0</v>
      </c>
      <c r="Q233" s="15">
        <f>'9 средства по кодам'!S175</f>
        <v>0</v>
      </c>
      <c r="R233" s="15">
        <f>'9 средства по кодам'!T175</f>
        <v>70171521.469999999</v>
      </c>
      <c r="S233" s="15">
        <f>'9 средства по кодам'!U175</f>
        <v>70171521.469999999</v>
      </c>
      <c r="T233" s="11"/>
    </row>
    <row r="234" spans="1:22" s="9" customFormat="1" ht="60" customHeight="1" x14ac:dyDescent="0.2">
      <c r="A234" s="425"/>
      <c r="B234" s="425"/>
      <c r="C234" s="425"/>
      <c r="D234" s="438"/>
      <c r="E234" s="438"/>
      <c r="F234" s="89" t="s">
        <v>359</v>
      </c>
      <c r="G234" s="16" t="s">
        <v>47</v>
      </c>
      <c r="H234" s="15">
        <f>'9 средства по кодам'!H176</f>
        <v>4166601.04</v>
      </c>
      <c r="I234" s="15">
        <f>'9 средства по кодам'!I176</f>
        <v>4153807.5500000003</v>
      </c>
      <c r="J234" s="355">
        <f>'9 средства по кодам'!L176</f>
        <v>1826679.81</v>
      </c>
      <c r="K234" s="355">
        <f>'9 средства по кодам'!M176</f>
        <v>1820254.69</v>
      </c>
      <c r="L234" s="15">
        <f>'9 средства по кодам'!N176</f>
        <v>0</v>
      </c>
      <c r="M234" s="15">
        <f>'9 средства по кодам'!O176</f>
        <v>0</v>
      </c>
      <c r="N234" s="15">
        <f>'9 средства по кодам'!P176</f>
        <v>0</v>
      </c>
      <c r="O234" s="15">
        <f>'9 средства по кодам'!Q176</f>
        <v>0</v>
      </c>
      <c r="P234" s="15">
        <f>'9 средства по кодам'!R176</f>
        <v>0</v>
      </c>
      <c r="Q234" s="15">
        <f>'9 средства по кодам'!S176</f>
        <v>0</v>
      </c>
      <c r="R234" s="15">
        <f>'9 средства по кодам'!T176</f>
        <v>1880000</v>
      </c>
      <c r="S234" s="15">
        <f>'9 средства по кодам'!U176</f>
        <v>1880000</v>
      </c>
      <c r="T234" s="11"/>
    </row>
    <row r="235" spans="1:22" s="9" customFormat="1" ht="18" customHeight="1" x14ac:dyDescent="0.2">
      <c r="A235" s="7" t="s">
        <v>259</v>
      </c>
      <c r="B235" s="7" t="s">
        <v>140</v>
      </c>
      <c r="C235" s="7" t="s">
        <v>33</v>
      </c>
      <c r="D235" s="17" t="s">
        <v>45</v>
      </c>
      <c r="E235" s="17" t="s">
        <v>141</v>
      </c>
      <c r="F235" s="34" t="s">
        <v>286</v>
      </c>
      <c r="G235" s="34"/>
      <c r="H235" s="15">
        <f>'9 средства по кодам'!H177</f>
        <v>875761.79</v>
      </c>
      <c r="I235" s="15">
        <f>'9 средства по кодам'!I177</f>
        <v>875761.79</v>
      </c>
      <c r="J235" s="355">
        <f>'9 средства по кодам'!L177</f>
        <v>986401.45</v>
      </c>
      <c r="K235" s="355">
        <f>'9 средства по кодам'!M177</f>
        <v>986401.45</v>
      </c>
      <c r="L235" s="15">
        <f>'9 средства по кодам'!N177</f>
        <v>0</v>
      </c>
      <c r="M235" s="15">
        <f>'9 средства по кодам'!O177</f>
        <v>0</v>
      </c>
      <c r="N235" s="15">
        <f>'9 средства по кодам'!P177</f>
        <v>0</v>
      </c>
      <c r="O235" s="15">
        <f>'9 средства по кодам'!Q177</f>
        <v>0</v>
      </c>
      <c r="P235" s="15">
        <f>'9 средства по кодам'!R177</f>
        <v>0</v>
      </c>
      <c r="Q235" s="15">
        <f>'9 средства по кодам'!S177</f>
        <v>0</v>
      </c>
      <c r="R235" s="15">
        <f>'9 средства по кодам'!T177</f>
        <v>1488300</v>
      </c>
      <c r="S235" s="15">
        <f>'9 средства по кодам'!U177</f>
        <v>1488300</v>
      </c>
      <c r="T235" s="11"/>
    </row>
    <row r="236" spans="1:22" s="9" customFormat="1" ht="57" customHeight="1" x14ac:dyDescent="0.2">
      <c r="A236" s="14" t="s">
        <v>260</v>
      </c>
      <c r="B236" s="13" t="s">
        <v>219</v>
      </c>
      <c r="C236" s="257" t="s">
        <v>35</v>
      </c>
      <c r="D236" s="34"/>
      <c r="E236" s="34"/>
      <c r="F236" s="34" t="s">
        <v>283</v>
      </c>
      <c r="G236" s="16" t="s">
        <v>117</v>
      </c>
      <c r="H236" s="15">
        <f>'9 средства по кодам'!H178</f>
        <v>327027.83</v>
      </c>
      <c r="I236" s="15">
        <f>'9 средства по кодам'!I178</f>
        <v>327027.83</v>
      </c>
      <c r="J236" s="355">
        <f>'9 средства по кодам'!L178</f>
        <v>1557440</v>
      </c>
      <c r="K236" s="355">
        <f>'9 средства по кодам'!M178</f>
        <v>1557440</v>
      </c>
      <c r="L236" s="15">
        <f>'9 средства по кодам'!N178</f>
        <v>0</v>
      </c>
      <c r="M236" s="15">
        <f>'9 средства по кодам'!O178</f>
        <v>0</v>
      </c>
      <c r="N236" s="15">
        <f>'9 средства по кодам'!P178</f>
        <v>0</v>
      </c>
      <c r="O236" s="15">
        <f>'9 средства по кодам'!Q178</f>
        <v>0</v>
      </c>
      <c r="P236" s="15">
        <f>'9 средства по кодам'!R178</f>
        <v>0</v>
      </c>
      <c r="Q236" s="15">
        <f>'9 средства по кодам'!S178</f>
        <v>0</v>
      </c>
      <c r="R236" s="15">
        <f>'9 средства по кодам'!T178</f>
        <v>0</v>
      </c>
      <c r="S236" s="15">
        <f>'9 средства по кодам'!U178</f>
        <v>0</v>
      </c>
      <c r="T236" s="11"/>
    </row>
    <row r="237" spans="1:22" s="9" customFormat="1" ht="54" customHeight="1" x14ac:dyDescent="0.2">
      <c r="A237" s="13" t="s">
        <v>289</v>
      </c>
      <c r="B237" s="13" t="s">
        <v>256</v>
      </c>
      <c r="C237" s="14" t="s">
        <v>33</v>
      </c>
      <c r="D237" s="34" t="s">
        <v>45</v>
      </c>
      <c r="E237" s="34" t="s">
        <v>91</v>
      </c>
      <c r="F237" s="34" t="s">
        <v>281</v>
      </c>
      <c r="G237" s="16" t="s">
        <v>117</v>
      </c>
      <c r="H237" s="15">
        <f>'9 средства по кодам'!H179</f>
        <v>3269</v>
      </c>
      <c r="I237" s="15">
        <f>'9 средства по кодам'!I179</f>
        <v>3269</v>
      </c>
      <c r="J237" s="355">
        <f>'9 средства по кодам'!L179</f>
        <v>0</v>
      </c>
      <c r="K237" s="355">
        <f>'9 средства по кодам'!M179</f>
        <v>0</v>
      </c>
      <c r="L237" s="15">
        <f>'9 средства по кодам'!N179</f>
        <v>0</v>
      </c>
      <c r="M237" s="15">
        <f>'9 средства по кодам'!O179</f>
        <v>0</v>
      </c>
      <c r="N237" s="15">
        <f>'9 средства по кодам'!P179</f>
        <v>0</v>
      </c>
      <c r="O237" s="15">
        <f>'9 средства по кодам'!Q179</f>
        <v>0</v>
      </c>
      <c r="P237" s="15">
        <f>'9 средства по кодам'!R179</f>
        <v>0</v>
      </c>
      <c r="Q237" s="15">
        <f>'9 средства по кодам'!S179</f>
        <v>0</v>
      </c>
      <c r="R237" s="15">
        <f>'9 средства по кодам'!T179</f>
        <v>0</v>
      </c>
      <c r="S237" s="15">
        <f>'9 средства по кодам'!U179</f>
        <v>0</v>
      </c>
      <c r="T237" s="11"/>
    </row>
    <row r="238" spans="1:22" s="9" customFormat="1" ht="90" customHeight="1" x14ac:dyDescent="0.2">
      <c r="A238" s="13" t="s">
        <v>290</v>
      </c>
      <c r="B238" s="108" t="s">
        <v>460</v>
      </c>
      <c r="C238" s="155" t="s">
        <v>35</v>
      </c>
      <c r="D238" s="34" t="s">
        <v>45</v>
      </c>
      <c r="E238" s="34" t="s">
        <v>91</v>
      </c>
      <c r="F238" s="34" t="s">
        <v>461</v>
      </c>
      <c r="G238" s="16" t="s">
        <v>47</v>
      </c>
      <c r="H238" s="15">
        <v>0</v>
      </c>
      <c r="I238" s="15">
        <v>0</v>
      </c>
      <c r="J238" s="355">
        <f>'9 средства по кодам'!L180</f>
        <v>1270765.0900000001</v>
      </c>
      <c r="K238" s="355">
        <f>'9 средства по кодам'!M180</f>
        <v>1270765.0900000001</v>
      </c>
      <c r="L238" s="15">
        <f>'9 средства по кодам'!N180</f>
        <v>0</v>
      </c>
      <c r="M238" s="15">
        <f>'9 средства по кодам'!O180</f>
        <v>0</v>
      </c>
      <c r="N238" s="15">
        <f>'9 средства по кодам'!P180</f>
        <v>0</v>
      </c>
      <c r="O238" s="15">
        <f>'9 средства по кодам'!Q180</f>
        <v>0</v>
      </c>
      <c r="P238" s="15">
        <f>'9 средства по кодам'!R180</f>
        <v>0</v>
      </c>
      <c r="Q238" s="15">
        <f>'9 средства по кодам'!S180</f>
        <v>0</v>
      </c>
      <c r="R238" s="15">
        <f>'9 средства по кодам'!T180</f>
        <v>0</v>
      </c>
      <c r="S238" s="15">
        <f>'9 средства по кодам'!U180</f>
        <v>0</v>
      </c>
      <c r="T238" s="11"/>
    </row>
    <row r="239" spans="1:22" s="9" customFormat="1" ht="213.75" customHeight="1" x14ac:dyDescent="0.2">
      <c r="A239" s="13" t="s">
        <v>335</v>
      </c>
      <c r="B239" s="107" t="s">
        <v>334</v>
      </c>
      <c r="C239" s="13" t="s">
        <v>33</v>
      </c>
      <c r="D239" s="34" t="s">
        <v>45</v>
      </c>
      <c r="E239" s="34" t="s">
        <v>91</v>
      </c>
      <c r="F239" s="34" t="s">
        <v>337</v>
      </c>
      <c r="G239" s="16" t="s">
        <v>47</v>
      </c>
      <c r="H239" s="15">
        <v>0</v>
      </c>
      <c r="I239" s="15">
        <v>0</v>
      </c>
      <c r="J239" s="355">
        <v>0</v>
      </c>
      <c r="K239" s="355">
        <v>0</v>
      </c>
      <c r="L239" s="15">
        <v>0</v>
      </c>
      <c r="M239" s="15">
        <v>0</v>
      </c>
      <c r="N239" s="15">
        <v>0</v>
      </c>
      <c r="O239" s="15">
        <v>0</v>
      </c>
      <c r="P239" s="15">
        <v>0</v>
      </c>
      <c r="Q239" s="15">
        <v>0</v>
      </c>
      <c r="R239" s="15">
        <v>0</v>
      </c>
      <c r="S239" s="15">
        <v>0</v>
      </c>
      <c r="T239" s="11"/>
    </row>
    <row r="240" spans="1:22" s="9" customFormat="1" ht="213.75" customHeight="1" x14ac:dyDescent="0.2">
      <c r="A240" s="13" t="s">
        <v>336</v>
      </c>
      <c r="B240" s="167" t="s">
        <v>343</v>
      </c>
      <c r="C240" s="155" t="s">
        <v>35</v>
      </c>
      <c r="D240" s="34" t="s">
        <v>45</v>
      </c>
      <c r="E240" s="34" t="s">
        <v>91</v>
      </c>
      <c r="F240" s="34" t="s">
        <v>350</v>
      </c>
      <c r="G240" s="16" t="s">
        <v>47</v>
      </c>
      <c r="H240" s="15"/>
      <c r="I240" s="15"/>
      <c r="J240" s="355"/>
      <c r="K240" s="355"/>
      <c r="L240" s="15"/>
      <c r="M240" s="15"/>
      <c r="N240" s="15"/>
      <c r="O240" s="15"/>
      <c r="P240" s="15"/>
      <c r="Q240" s="15"/>
      <c r="R240" s="15"/>
      <c r="S240" s="15"/>
      <c r="T240" s="11"/>
    </row>
    <row r="241" spans="1:22" s="9" customFormat="1" ht="146.25" customHeight="1" x14ac:dyDescent="0.2">
      <c r="A241" s="13" t="s">
        <v>351</v>
      </c>
      <c r="B241" s="192" t="s">
        <v>396</v>
      </c>
      <c r="C241" s="198" t="s">
        <v>35</v>
      </c>
      <c r="D241" s="164" t="s">
        <v>45</v>
      </c>
      <c r="E241" s="164" t="s">
        <v>392</v>
      </c>
      <c r="F241" s="164" t="s">
        <v>398</v>
      </c>
      <c r="G241" s="199" t="s">
        <v>47</v>
      </c>
      <c r="H241" s="15">
        <f>'9 средства по кодам'!H183</f>
        <v>0</v>
      </c>
      <c r="I241" s="15">
        <f>'9 средства по кодам'!I183</f>
        <v>0</v>
      </c>
      <c r="J241" s="355">
        <f>'9 средства по кодам'!L183</f>
        <v>0</v>
      </c>
      <c r="K241" s="355">
        <f>'9 средства по кодам'!M183</f>
        <v>0</v>
      </c>
      <c r="L241" s="15">
        <f>'9 средства по кодам'!N183</f>
        <v>0</v>
      </c>
      <c r="M241" s="15">
        <f>'9 средства по кодам'!O183</f>
        <v>0</v>
      </c>
      <c r="N241" s="15">
        <f>'9 средства по кодам'!P183</f>
        <v>0</v>
      </c>
      <c r="O241" s="15">
        <f>'9 средства по кодам'!Q183</f>
        <v>0</v>
      </c>
      <c r="P241" s="15">
        <f>'9 средства по кодам'!R183</f>
        <v>0</v>
      </c>
      <c r="Q241" s="15">
        <f>'9 средства по кодам'!S183</f>
        <v>0</v>
      </c>
      <c r="R241" s="15">
        <f>'9 средства по кодам'!T183</f>
        <v>0</v>
      </c>
      <c r="S241" s="15">
        <f>'9 средства по кодам'!U183</f>
        <v>0</v>
      </c>
      <c r="T241" s="11"/>
    </row>
    <row r="242" spans="1:22" s="9" customFormat="1" ht="136.5" customHeight="1" x14ac:dyDescent="0.2">
      <c r="A242" s="13" t="s">
        <v>395</v>
      </c>
      <c r="B242" s="229" t="s">
        <v>423</v>
      </c>
      <c r="C242" s="253" t="s">
        <v>35</v>
      </c>
      <c r="D242" s="166" t="s">
        <v>45</v>
      </c>
      <c r="E242" s="166" t="s">
        <v>392</v>
      </c>
      <c r="F242" s="166"/>
      <c r="G242" s="199"/>
      <c r="H242" s="15">
        <f>'9 средства по кодам'!H184</f>
        <v>1468005</v>
      </c>
      <c r="I242" s="15">
        <f>'9 средства по кодам'!I184</f>
        <v>1468005</v>
      </c>
      <c r="J242" s="355">
        <f>'9 средства по кодам'!L184</f>
        <v>4006500</v>
      </c>
      <c r="K242" s="355">
        <f>'9 средства по кодам'!M184</f>
        <v>4006500</v>
      </c>
      <c r="L242" s="15">
        <f>'9 средства по кодам'!N184</f>
        <v>0</v>
      </c>
      <c r="M242" s="15">
        <f>'9 средства по кодам'!O184</f>
        <v>0</v>
      </c>
      <c r="N242" s="15">
        <f>'9 средства по кодам'!P184</f>
        <v>0</v>
      </c>
      <c r="O242" s="15">
        <f>'9 средства по кодам'!Q184</f>
        <v>0</v>
      </c>
      <c r="P242" s="15">
        <f>'9 средства по кодам'!R184</f>
        <v>0</v>
      </c>
      <c r="Q242" s="15">
        <f>'9 средства по кодам'!S184</f>
        <v>0</v>
      </c>
      <c r="R242" s="15">
        <f>'9 средства по кодам'!T184</f>
        <v>0</v>
      </c>
      <c r="S242" s="15">
        <f>'9 средства по кодам'!U184</f>
        <v>0</v>
      </c>
      <c r="T242" s="11"/>
    </row>
    <row r="243" spans="1:22" s="9" customFormat="1" ht="136.5" customHeight="1" x14ac:dyDescent="0.2">
      <c r="A243" s="13" t="s">
        <v>421</v>
      </c>
      <c r="B243" s="229" t="s">
        <v>343</v>
      </c>
      <c r="C243" s="223" t="s">
        <v>35</v>
      </c>
      <c r="D243" s="166" t="s">
        <v>45</v>
      </c>
      <c r="E243" s="166" t="s">
        <v>392</v>
      </c>
      <c r="F243" s="166"/>
      <c r="G243" s="199" t="s">
        <v>47</v>
      </c>
      <c r="H243" s="15">
        <f>'9 средства по кодам'!H185</f>
        <v>100530</v>
      </c>
      <c r="I243" s="15">
        <f>'9 средства по кодам'!I185</f>
        <v>100480</v>
      </c>
      <c r="J243" s="355">
        <f>'9 средства по кодам'!L185</f>
        <v>0</v>
      </c>
      <c r="K243" s="355">
        <f>'9 средства по кодам'!M185</f>
        <v>0</v>
      </c>
      <c r="L243" s="15">
        <f>'9 средства по кодам'!N185</f>
        <v>0</v>
      </c>
      <c r="M243" s="15">
        <f>'9 средства по кодам'!O185</f>
        <v>0</v>
      </c>
      <c r="N243" s="15">
        <f>'9 средства по кодам'!P185</f>
        <v>0</v>
      </c>
      <c r="O243" s="15">
        <f>'9 средства по кодам'!Q185</f>
        <v>0</v>
      </c>
      <c r="P243" s="15">
        <f>'9 средства по кодам'!R185</f>
        <v>0</v>
      </c>
      <c r="Q243" s="15">
        <f>'9 средства по кодам'!S185</f>
        <v>0</v>
      </c>
      <c r="R243" s="15">
        <f>'9 средства по кодам'!T185</f>
        <v>0</v>
      </c>
      <c r="S243" s="15">
        <f>'9 средства по кодам'!U185</f>
        <v>0</v>
      </c>
      <c r="T243" s="11"/>
    </row>
    <row r="244" spans="1:22" s="9" customFormat="1" ht="213.75" customHeight="1" x14ac:dyDescent="0.2">
      <c r="A244" s="13" t="s">
        <v>422</v>
      </c>
      <c r="B244" s="229" t="s">
        <v>411</v>
      </c>
      <c r="C244" s="221" t="s">
        <v>33</v>
      </c>
      <c r="D244" s="166" t="s">
        <v>45</v>
      </c>
      <c r="E244" s="166" t="s">
        <v>392</v>
      </c>
      <c r="F244" s="166"/>
      <c r="G244" s="199" t="s">
        <v>47</v>
      </c>
      <c r="H244" s="15">
        <f>'9 средства по кодам'!H186</f>
        <v>1243481.8700000001</v>
      </c>
      <c r="I244" s="15">
        <f>'9 средства по кодам'!I186</f>
        <v>1243481.8700000001</v>
      </c>
      <c r="J244" s="355">
        <f>'9 средства по кодам'!L186</f>
        <v>0</v>
      </c>
      <c r="K244" s="355">
        <f>'9 средства по кодам'!M186</f>
        <v>0</v>
      </c>
      <c r="L244" s="15">
        <f>'9 средства по кодам'!N186</f>
        <v>0</v>
      </c>
      <c r="M244" s="15">
        <f>'9 средства по кодам'!O186</f>
        <v>0</v>
      </c>
      <c r="N244" s="15">
        <f>'9 средства по кодам'!P186</f>
        <v>0</v>
      </c>
      <c r="O244" s="15">
        <f>'9 средства по кодам'!Q186</f>
        <v>0</v>
      </c>
      <c r="P244" s="15">
        <f>'9 средства по кодам'!R186</f>
        <v>0</v>
      </c>
      <c r="Q244" s="15">
        <f>'9 средства по кодам'!S186</f>
        <v>0</v>
      </c>
      <c r="R244" s="15">
        <f>'9 средства по кодам'!T186</f>
        <v>0</v>
      </c>
      <c r="S244" s="15">
        <f>'9 средства по кодам'!U186</f>
        <v>0</v>
      </c>
      <c r="T244" s="11"/>
    </row>
    <row r="245" spans="1:22" s="9" customFormat="1" ht="96.75" customHeight="1" x14ac:dyDescent="0.2">
      <c r="A245" s="13"/>
      <c r="B245" s="229" t="s">
        <v>433</v>
      </c>
      <c r="C245" s="242" t="s">
        <v>33</v>
      </c>
      <c r="D245" s="166"/>
      <c r="E245" s="166"/>
      <c r="F245" s="166"/>
      <c r="G245" s="199"/>
      <c r="H245" s="15">
        <f>'9 средства по кодам'!H187</f>
        <v>1354482.75</v>
      </c>
      <c r="I245" s="15">
        <f>'9 средства по кодам'!I187</f>
        <v>1352449.46</v>
      </c>
      <c r="J245" s="355">
        <f>'9 средства по кодам'!L187</f>
        <v>0</v>
      </c>
      <c r="K245" s="355">
        <f>'9 средства по кодам'!M187</f>
        <v>0</v>
      </c>
      <c r="L245" s="15">
        <f>'9 средства по кодам'!N187</f>
        <v>0</v>
      </c>
      <c r="M245" s="15">
        <f>'9 средства по кодам'!O187</f>
        <v>0</v>
      </c>
      <c r="N245" s="15">
        <f>'9 средства по кодам'!P187</f>
        <v>0</v>
      </c>
      <c r="O245" s="15">
        <f>'9 средства по кодам'!Q187</f>
        <v>0</v>
      </c>
      <c r="P245" s="15">
        <f>'9 средства по кодам'!R187</f>
        <v>0</v>
      </c>
      <c r="Q245" s="15">
        <f>'9 средства по кодам'!S187</f>
        <v>0</v>
      </c>
      <c r="R245" s="15">
        <f>'9 средства по кодам'!T187</f>
        <v>0</v>
      </c>
      <c r="S245" s="15">
        <f>'9 средства по кодам'!U187</f>
        <v>0</v>
      </c>
      <c r="T245" s="11"/>
    </row>
    <row r="246" spans="1:22" s="9" customFormat="1" ht="158.25" customHeight="1" x14ac:dyDescent="0.2">
      <c r="A246" s="13" t="s">
        <v>436</v>
      </c>
      <c r="B246" s="229" t="s">
        <v>437</v>
      </c>
      <c r="C246" s="242" t="s">
        <v>33</v>
      </c>
      <c r="D246" s="166" t="s">
        <v>45</v>
      </c>
      <c r="E246" s="166"/>
      <c r="F246" s="166"/>
      <c r="G246" s="199" t="s">
        <v>47</v>
      </c>
      <c r="H246" s="15">
        <f>'9 средства по кодам'!H188</f>
        <v>2850000</v>
      </c>
      <c r="I246" s="15">
        <f>'9 средства по кодам'!I188</f>
        <v>2579000</v>
      </c>
      <c r="J246" s="355">
        <f>'9 средства по кодам'!L188</f>
        <v>0</v>
      </c>
      <c r="K246" s="355">
        <f>'9 средства по кодам'!M188</f>
        <v>0</v>
      </c>
      <c r="L246" s="15">
        <f>'9 средства по кодам'!N188</f>
        <v>0</v>
      </c>
      <c r="M246" s="15">
        <f>'9 средства по кодам'!O188</f>
        <v>0</v>
      </c>
      <c r="N246" s="15">
        <f>'9 средства по кодам'!P188</f>
        <v>0</v>
      </c>
      <c r="O246" s="15">
        <f>'9 средства по кодам'!Q188</f>
        <v>0</v>
      </c>
      <c r="P246" s="15">
        <f>'9 средства по кодам'!R188</f>
        <v>0</v>
      </c>
      <c r="Q246" s="15">
        <f>'9 средства по кодам'!S188</f>
        <v>0</v>
      </c>
      <c r="R246" s="15">
        <f>'9 средства по кодам'!T188</f>
        <v>0</v>
      </c>
      <c r="S246" s="15">
        <f>'9 средства по кодам'!U188</f>
        <v>0</v>
      </c>
      <c r="T246" s="11"/>
    </row>
    <row r="247" spans="1:22" s="9" customFormat="1" ht="141.75" customHeight="1" x14ac:dyDescent="0.2">
      <c r="A247" s="13"/>
      <c r="B247" s="252" t="s">
        <v>300</v>
      </c>
      <c r="C247" s="350" t="s">
        <v>33</v>
      </c>
      <c r="D247" s="166" t="s">
        <v>45</v>
      </c>
      <c r="E247" s="166" t="s">
        <v>392</v>
      </c>
      <c r="F247" s="166" t="s">
        <v>287</v>
      </c>
      <c r="G247" s="199" t="s">
        <v>117</v>
      </c>
      <c r="H247" s="15">
        <f>'9 средства по кодам'!H189</f>
        <v>114341.42000000001</v>
      </c>
      <c r="I247" s="15">
        <f>'9 средства по кодам'!I189</f>
        <v>114341.42000000001</v>
      </c>
      <c r="J247" s="355">
        <v>127102</v>
      </c>
      <c r="K247" s="355">
        <v>127102</v>
      </c>
      <c r="L247" s="15">
        <f>'9 средства по кодам'!N189</f>
        <v>0</v>
      </c>
      <c r="M247" s="15">
        <f>'9 средства по кодам'!O189</f>
        <v>0</v>
      </c>
      <c r="N247" s="15">
        <f>'9 средства по кодам'!P189</f>
        <v>0</v>
      </c>
      <c r="O247" s="15">
        <f>'9 средства по кодам'!Q189</f>
        <v>0</v>
      </c>
      <c r="P247" s="15">
        <f>'9 средства по кодам'!R189</f>
        <v>0</v>
      </c>
      <c r="Q247" s="15">
        <f>'9 средства по кодам'!S189</f>
        <v>0</v>
      </c>
      <c r="R247" s="15">
        <f>'9 средства по кодам'!T189</f>
        <v>0</v>
      </c>
      <c r="S247" s="15">
        <f>'9 средства по кодам'!U189</f>
        <v>0</v>
      </c>
      <c r="T247" s="11"/>
    </row>
    <row r="248" spans="1:22" s="9" customFormat="1" ht="213.75" customHeight="1" x14ac:dyDescent="0.2">
      <c r="A248" s="349" t="str">
        <f>'9 средства по кодам'!A190</f>
        <v>Мероприятие 3.14</v>
      </c>
      <c r="B248" s="252" t="str">
        <f>'9 средства по кодам'!B190</f>
        <v xml:space="preserve"> Приобретение спортивного электронного табло, секционных сидений, акустической системы для крытой хоккейной коробки в п. Тея за счет средств безвозмездных поступлений, полученных от Президента Управляющей Компании «Южуралзолото Группа Компаний» Струкова Константина Ивановича</v>
      </c>
      <c r="C248" s="350" t="s">
        <v>33</v>
      </c>
      <c r="D248" s="166" t="s">
        <v>45</v>
      </c>
      <c r="E248" s="166" t="s">
        <v>392</v>
      </c>
      <c r="F248" s="166" t="s">
        <v>536</v>
      </c>
      <c r="G248" s="199" t="s">
        <v>47</v>
      </c>
      <c r="H248" s="15"/>
      <c r="I248" s="15"/>
      <c r="J248" s="355">
        <f>'9 средства по кодам'!L190</f>
        <v>187750</v>
      </c>
      <c r="K248" s="355">
        <f>'9 средства по кодам'!M190</f>
        <v>187750</v>
      </c>
      <c r="L248" s="15"/>
      <c r="M248" s="15"/>
      <c r="N248" s="15"/>
      <c r="O248" s="15"/>
      <c r="P248" s="15"/>
      <c r="Q248" s="15"/>
      <c r="R248" s="15"/>
      <c r="S248" s="15"/>
      <c r="T248" s="11"/>
    </row>
    <row r="249" spans="1:22" s="9" customFormat="1" ht="84.75" customHeight="1" x14ac:dyDescent="0.2">
      <c r="A249" s="391" t="s">
        <v>543</v>
      </c>
      <c r="B249" s="351" t="s">
        <v>415</v>
      </c>
      <c r="C249" s="391" t="s">
        <v>33</v>
      </c>
      <c r="D249" s="166" t="s">
        <v>45</v>
      </c>
      <c r="E249" s="166" t="s">
        <v>392</v>
      </c>
      <c r="F249" s="166" t="s">
        <v>545</v>
      </c>
      <c r="G249" s="199" t="s">
        <v>117</v>
      </c>
      <c r="H249" s="15"/>
      <c r="I249" s="15"/>
      <c r="J249" s="355">
        <v>29393</v>
      </c>
      <c r="K249" s="355">
        <v>29393</v>
      </c>
      <c r="L249" s="330">
        <v>29393</v>
      </c>
      <c r="M249" s="330">
        <v>29393</v>
      </c>
      <c r="N249" s="15"/>
      <c r="O249" s="15"/>
      <c r="P249" s="15"/>
      <c r="Q249" s="15"/>
      <c r="R249" s="15"/>
      <c r="S249" s="15"/>
      <c r="T249" s="15"/>
      <c r="U249" s="15"/>
      <c r="V249" s="15"/>
    </row>
    <row r="250" spans="1:22" s="9" customFormat="1" ht="105.75" customHeight="1" x14ac:dyDescent="0.2">
      <c r="A250" s="391" t="s">
        <v>544</v>
      </c>
      <c r="B250" s="351" t="s">
        <v>546</v>
      </c>
      <c r="C250" s="391" t="s">
        <v>33</v>
      </c>
      <c r="D250" s="166" t="s">
        <v>45</v>
      </c>
      <c r="E250" s="166" t="s">
        <v>392</v>
      </c>
      <c r="F250" s="166" t="s">
        <v>547</v>
      </c>
      <c r="G250" s="199" t="s">
        <v>47</v>
      </c>
      <c r="H250" s="15"/>
      <c r="I250" s="15"/>
      <c r="J250" s="355">
        <v>290840</v>
      </c>
      <c r="K250" s="355">
        <v>290840</v>
      </c>
      <c r="L250" s="330">
        <v>290840</v>
      </c>
      <c r="M250" s="330">
        <v>290840</v>
      </c>
      <c r="N250" s="15"/>
      <c r="O250" s="15"/>
      <c r="P250" s="15"/>
      <c r="Q250" s="15"/>
      <c r="R250" s="15"/>
      <c r="S250" s="15"/>
      <c r="T250" s="15"/>
      <c r="U250" s="15"/>
      <c r="V250" s="15"/>
    </row>
    <row r="251" spans="1:22" s="138" customFormat="1" ht="19.5" customHeight="1" x14ac:dyDescent="0.2">
      <c r="A251" s="47"/>
      <c r="B251" s="36" t="s">
        <v>135</v>
      </c>
      <c r="C251" s="47" t="s">
        <v>158</v>
      </c>
      <c r="D251" s="37" t="s">
        <v>45</v>
      </c>
      <c r="E251" s="37"/>
      <c r="F251" s="37"/>
      <c r="G251" s="38"/>
      <c r="H251" s="136"/>
      <c r="I251" s="109"/>
      <c r="J251" s="357"/>
      <c r="K251" s="357"/>
      <c r="L251" s="109"/>
      <c r="M251" s="109"/>
      <c r="N251" s="109"/>
      <c r="O251" s="109"/>
      <c r="P251" s="109"/>
      <c r="Q251" s="109"/>
      <c r="R251" s="109"/>
      <c r="S251" s="109"/>
      <c r="T251" s="139"/>
    </row>
    <row r="252" spans="1:22" s="26" customFormat="1" ht="12.75" customHeight="1" x14ac:dyDescent="0.2">
      <c r="A252" s="449" t="s">
        <v>142</v>
      </c>
      <c r="B252" s="445" t="s">
        <v>143</v>
      </c>
      <c r="C252" s="87" t="s">
        <v>156</v>
      </c>
      <c r="D252" s="63"/>
      <c r="E252" s="64"/>
      <c r="F252" s="64"/>
      <c r="G252" s="64"/>
      <c r="H252" s="57">
        <f>H259</f>
        <v>56723763.410000004</v>
      </c>
      <c r="I252" s="57">
        <f>I259</f>
        <v>55611337.499000013</v>
      </c>
      <c r="J252" s="57">
        <f t="shared" ref="J252:S252" si="53">J259</f>
        <v>55100889.489999995</v>
      </c>
      <c r="K252" s="57">
        <f t="shared" si="53"/>
        <v>53365606.759999998</v>
      </c>
      <c r="L252" s="57">
        <f t="shared" si="53"/>
        <v>0</v>
      </c>
      <c r="M252" s="57">
        <f t="shared" si="53"/>
        <v>0</v>
      </c>
      <c r="N252" s="57">
        <f t="shared" si="53"/>
        <v>0</v>
      </c>
      <c r="O252" s="57">
        <f t="shared" si="53"/>
        <v>0</v>
      </c>
      <c r="P252" s="57">
        <f t="shared" si="53"/>
        <v>0</v>
      </c>
      <c r="Q252" s="57">
        <f t="shared" si="53"/>
        <v>0</v>
      </c>
      <c r="R252" s="57">
        <f t="shared" si="53"/>
        <v>58243026.799999997</v>
      </c>
      <c r="S252" s="57">
        <f t="shared" si="53"/>
        <v>58243026.799999997</v>
      </c>
      <c r="T252" s="57">
        <f>T259</f>
        <v>0</v>
      </c>
    </row>
    <row r="253" spans="1:22" s="26" customFormat="1" x14ac:dyDescent="0.2">
      <c r="A253" s="449"/>
      <c r="B253" s="445"/>
      <c r="C253" s="87" t="s">
        <v>157</v>
      </c>
      <c r="D253" s="63"/>
      <c r="E253" s="64"/>
      <c r="F253" s="64"/>
      <c r="G253" s="64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216"/>
      <c r="V253" s="216"/>
    </row>
    <row r="254" spans="1:22" s="26" customFormat="1" x14ac:dyDescent="0.2">
      <c r="A254" s="449"/>
      <c r="B254" s="445"/>
      <c r="C254" s="87" t="s">
        <v>8</v>
      </c>
      <c r="D254" s="63"/>
      <c r="E254" s="64"/>
      <c r="F254" s="64"/>
      <c r="G254" s="64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</row>
    <row r="255" spans="1:22" s="26" customFormat="1" x14ac:dyDescent="0.2">
      <c r="A255" s="449"/>
      <c r="B255" s="445"/>
      <c r="C255" s="87" t="s">
        <v>35</v>
      </c>
      <c r="D255" s="63"/>
      <c r="E255" s="64"/>
      <c r="F255" s="64"/>
      <c r="G255" s="64"/>
      <c r="H255" s="57">
        <f>H262</f>
        <v>2121000</v>
      </c>
      <c r="I255" s="57">
        <f>I262</f>
        <v>2029687.6</v>
      </c>
      <c r="J255" s="57">
        <f t="shared" ref="J255:S255" si="54">J262</f>
        <v>3561629.87</v>
      </c>
      <c r="K255" s="57">
        <f t="shared" si="54"/>
        <v>3149829.63</v>
      </c>
      <c r="L255" s="57">
        <f t="shared" si="54"/>
        <v>0</v>
      </c>
      <c r="M255" s="57">
        <f t="shared" si="54"/>
        <v>0</v>
      </c>
      <c r="N255" s="57">
        <f t="shared" si="54"/>
        <v>0</v>
      </c>
      <c r="O255" s="57">
        <f t="shared" si="54"/>
        <v>0</v>
      </c>
      <c r="P255" s="57">
        <f t="shared" si="54"/>
        <v>0</v>
      </c>
      <c r="Q255" s="57">
        <f t="shared" si="54"/>
        <v>0</v>
      </c>
      <c r="R255" s="57">
        <f t="shared" si="54"/>
        <v>2157000</v>
      </c>
      <c r="S255" s="57">
        <f t="shared" si="54"/>
        <v>2157000</v>
      </c>
      <c r="T255" s="57">
        <f>T262</f>
        <v>0</v>
      </c>
    </row>
    <row r="256" spans="1:22" s="26" customFormat="1" x14ac:dyDescent="0.2">
      <c r="A256" s="449"/>
      <c r="B256" s="445"/>
      <c r="C256" s="87" t="s">
        <v>33</v>
      </c>
      <c r="D256" s="63"/>
      <c r="E256" s="64"/>
      <c r="F256" s="64"/>
      <c r="G256" s="64"/>
      <c r="H256" s="57">
        <f>H263</f>
        <v>54602763.410000004</v>
      </c>
      <c r="I256" s="57">
        <f>I263</f>
        <v>53581649.899000011</v>
      </c>
      <c r="J256" s="57">
        <f t="shared" ref="J256:S256" si="55">J263</f>
        <v>51539259.619999997</v>
      </c>
      <c r="K256" s="57">
        <f t="shared" si="55"/>
        <v>50215777.129999995</v>
      </c>
      <c r="L256" s="57">
        <f t="shared" si="55"/>
        <v>0</v>
      </c>
      <c r="M256" s="57">
        <f t="shared" si="55"/>
        <v>0</v>
      </c>
      <c r="N256" s="57">
        <f t="shared" si="55"/>
        <v>0</v>
      </c>
      <c r="O256" s="57">
        <f t="shared" si="55"/>
        <v>0</v>
      </c>
      <c r="P256" s="57">
        <f t="shared" si="55"/>
        <v>0</v>
      </c>
      <c r="Q256" s="57">
        <f t="shared" si="55"/>
        <v>0</v>
      </c>
      <c r="R256" s="57">
        <f t="shared" si="55"/>
        <v>56086026.799999997</v>
      </c>
      <c r="S256" s="57">
        <f t="shared" si="55"/>
        <v>56086026.799999997</v>
      </c>
      <c r="T256" s="57">
        <f>T263</f>
        <v>0</v>
      </c>
    </row>
    <row r="257" spans="1:20" s="26" customFormat="1" x14ac:dyDescent="0.2">
      <c r="A257" s="449"/>
      <c r="B257" s="445"/>
      <c r="C257" s="87" t="s">
        <v>158</v>
      </c>
      <c r="D257" s="63"/>
      <c r="E257" s="64"/>
      <c r="F257" s="64"/>
      <c r="G257" s="64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</row>
    <row r="258" spans="1:20" s="26" customFormat="1" x14ac:dyDescent="0.2">
      <c r="A258" s="449"/>
      <c r="B258" s="445"/>
      <c r="C258" s="87" t="s">
        <v>15</v>
      </c>
      <c r="D258" s="63"/>
      <c r="E258" s="64"/>
      <c r="F258" s="64"/>
      <c r="G258" s="64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</row>
    <row r="259" spans="1:20" s="26" customFormat="1" ht="12.75" customHeight="1" x14ac:dyDescent="0.2">
      <c r="A259" s="526" t="s">
        <v>217</v>
      </c>
      <c r="B259" s="527"/>
      <c r="C259" s="74" t="s">
        <v>156</v>
      </c>
      <c r="D259" s="43"/>
      <c r="E259" s="44"/>
      <c r="F259" s="44"/>
      <c r="G259" s="44"/>
      <c r="H259" s="45">
        <f>H262+H263</f>
        <v>56723763.410000004</v>
      </c>
      <c r="I259" s="45">
        <f>I262+I263</f>
        <v>55611337.499000013</v>
      </c>
      <c r="J259" s="354">
        <f t="shared" ref="J259:S259" si="56">J262+J263</f>
        <v>55100889.489999995</v>
      </c>
      <c r="K259" s="354">
        <f t="shared" si="56"/>
        <v>53365606.759999998</v>
      </c>
      <c r="L259" s="45">
        <f t="shared" si="56"/>
        <v>0</v>
      </c>
      <c r="M259" s="45">
        <f t="shared" si="56"/>
        <v>0</v>
      </c>
      <c r="N259" s="45">
        <f t="shared" si="56"/>
        <v>0</v>
      </c>
      <c r="O259" s="45">
        <f t="shared" si="56"/>
        <v>0</v>
      </c>
      <c r="P259" s="45">
        <f t="shared" si="56"/>
        <v>0</v>
      </c>
      <c r="Q259" s="45">
        <f t="shared" si="56"/>
        <v>0</v>
      </c>
      <c r="R259" s="45">
        <f t="shared" si="56"/>
        <v>58243026.799999997</v>
      </c>
      <c r="S259" s="45">
        <f t="shared" si="56"/>
        <v>58243026.799999997</v>
      </c>
      <c r="T259" s="45">
        <f>T262+T263</f>
        <v>0</v>
      </c>
    </row>
    <row r="260" spans="1:20" s="26" customFormat="1" x14ac:dyDescent="0.2">
      <c r="A260" s="528"/>
      <c r="B260" s="529"/>
      <c r="C260" s="74" t="s">
        <v>157</v>
      </c>
      <c r="D260" s="43"/>
      <c r="E260" s="44"/>
      <c r="F260" s="44"/>
      <c r="G260" s="44"/>
      <c r="H260" s="45"/>
      <c r="I260" s="45"/>
      <c r="J260" s="354"/>
      <c r="K260" s="354"/>
      <c r="L260" s="45"/>
      <c r="M260" s="45"/>
      <c r="N260" s="45"/>
      <c r="O260" s="45"/>
      <c r="P260" s="45"/>
      <c r="Q260" s="45"/>
      <c r="R260" s="45"/>
      <c r="S260" s="45"/>
      <c r="T260" s="45"/>
    </row>
    <row r="261" spans="1:20" s="26" customFormat="1" x14ac:dyDescent="0.2">
      <c r="A261" s="528"/>
      <c r="B261" s="529"/>
      <c r="C261" s="74" t="s">
        <v>8</v>
      </c>
      <c r="D261" s="43"/>
      <c r="E261" s="44"/>
      <c r="F261" s="44"/>
      <c r="G261" s="44"/>
      <c r="H261" s="45"/>
      <c r="I261" s="45"/>
      <c r="J261" s="354"/>
      <c r="K261" s="354"/>
      <c r="L261" s="45"/>
      <c r="M261" s="45"/>
      <c r="N261" s="45"/>
      <c r="O261" s="45"/>
      <c r="P261" s="45"/>
      <c r="Q261" s="45"/>
      <c r="R261" s="45"/>
      <c r="S261" s="45"/>
      <c r="T261" s="45"/>
    </row>
    <row r="262" spans="1:20" s="26" customFormat="1" x14ac:dyDescent="0.2">
      <c r="A262" s="528"/>
      <c r="B262" s="529"/>
      <c r="C262" s="74" t="s">
        <v>35</v>
      </c>
      <c r="D262" s="43"/>
      <c r="E262" s="44"/>
      <c r="F262" s="44"/>
      <c r="G262" s="44"/>
      <c r="H262" s="45">
        <f>H265</f>
        <v>2121000</v>
      </c>
      <c r="I262" s="45">
        <f>I265</f>
        <v>2029687.6</v>
      </c>
      <c r="J262" s="354">
        <f>J265+J305+J311</f>
        <v>3561629.87</v>
      </c>
      <c r="K262" s="354">
        <f>K265+K305+K311</f>
        <v>3149829.63</v>
      </c>
      <c r="L262" s="45">
        <f t="shared" ref="L262:T262" si="57">L265</f>
        <v>0</v>
      </c>
      <c r="M262" s="45">
        <f t="shared" si="57"/>
        <v>0</v>
      </c>
      <c r="N262" s="45">
        <f t="shared" si="57"/>
        <v>0</v>
      </c>
      <c r="O262" s="45">
        <f t="shared" si="57"/>
        <v>0</v>
      </c>
      <c r="P262" s="45">
        <f t="shared" si="57"/>
        <v>0</v>
      </c>
      <c r="Q262" s="45">
        <f t="shared" si="57"/>
        <v>0</v>
      </c>
      <c r="R262" s="45">
        <f t="shared" si="57"/>
        <v>2157000</v>
      </c>
      <c r="S262" s="45">
        <f t="shared" si="57"/>
        <v>2157000</v>
      </c>
      <c r="T262" s="45">
        <f t="shared" si="57"/>
        <v>0</v>
      </c>
    </row>
    <row r="263" spans="1:20" s="26" customFormat="1" x14ac:dyDescent="0.2">
      <c r="A263" s="528"/>
      <c r="B263" s="529"/>
      <c r="C263" s="74" t="s">
        <v>33</v>
      </c>
      <c r="D263" s="43"/>
      <c r="E263" s="44"/>
      <c r="F263" s="44"/>
      <c r="G263" s="44"/>
      <c r="H263" s="45">
        <f t="shared" ref="H263:S263" si="58">H271+H289+H302+H277+H280+H283+H286+H296+H299</f>
        <v>54602763.410000004</v>
      </c>
      <c r="I263" s="45">
        <f t="shared" si="58"/>
        <v>53581649.899000011</v>
      </c>
      <c r="J263" s="354">
        <f>J271+J289+J302+J277+J280+J283+J286+J296+J299</f>
        <v>51539259.619999997</v>
      </c>
      <c r="K263" s="354">
        <f t="shared" si="58"/>
        <v>50215777.129999995</v>
      </c>
      <c r="L263" s="45">
        <f t="shared" si="58"/>
        <v>0</v>
      </c>
      <c r="M263" s="45">
        <f t="shared" si="58"/>
        <v>0</v>
      </c>
      <c r="N263" s="45">
        <f t="shared" si="58"/>
        <v>0</v>
      </c>
      <c r="O263" s="45">
        <f t="shared" si="58"/>
        <v>0</v>
      </c>
      <c r="P263" s="45">
        <f t="shared" si="58"/>
        <v>0</v>
      </c>
      <c r="Q263" s="45">
        <f t="shared" si="58"/>
        <v>0</v>
      </c>
      <c r="R263" s="45">
        <f t="shared" si="58"/>
        <v>56086026.799999997</v>
      </c>
      <c r="S263" s="45">
        <f t="shared" si="58"/>
        <v>56086026.799999997</v>
      </c>
      <c r="T263" s="45">
        <f>T271+T289+T302</f>
        <v>0</v>
      </c>
    </row>
    <row r="264" spans="1:20" s="26" customFormat="1" x14ac:dyDescent="0.2">
      <c r="A264" s="528"/>
      <c r="B264" s="529"/>
      <c r="C264" s="74" t="s">
        <v>158</v>
      </c>
      <c r="D264" s="43"/>
      <c r="E264" s="44"/>
      <c r="F264" s="44"/>
      <c r="G264" s="44"/>
      <c r="H264" s="45"/>
      <c r="I264" s="45"/>
      <c r="J264" s="354"/>
      <c r="K264" s="354"/>
      <c r="L264" s="45"/>
      <c r="M264" s="45"/>
      <c r="N264" s="45"/>
      <c r="O264" s="45"/>
      <c r="P264" s="45"/>
      <c r="Q264" s="45"/>
      <c r="R264" s="45"/>
      <c r="S264" s="45"/>
      <c r="T264" s="45"/>
    </row>
    <row r="265" spans="1:20" s="9" customFormat="1" ht="16.5" customHeight="1" x14ac:dyDescent="0.2">
      <c r="A265" s="421" t="s">
        <v>127</v>
      </c>
      <c r="B265" s="421" t="s">
        <v>144</v>
      </c>
      <c r="C265" s="517" t="s">
        <v>35</v>
      </c>
      <c r="D265" s="27" t="s">
        <v>45</v>
      </c>
      <c r="E265" s="27" t="s">
        <v>145</v>
      </c>
      <c r="F265" s="27" t="s">
        <v>146</v>
      </c>
      <c r="G265" s="27"/>
      <c r="H265" s="25">
        <f>H266+H267+H268+H269+H270</f>
        <v>2121000</v>
      </c>
      <c r="I265" s="25">
        <f t="shared" ref="I265:S265" si="59">I266+I267+I268+I269+I270</f>
        <v>2029687.6</v>
      </c>
      <c r="J265" s="354">
        <f t="shared" si="59"/>
        <v>2288060</v>
      </c>
      <c r="K265" s="354">
        <f t="shared" si="59"/>
        <v>1876259.7599999998</v>
      </c>
      <c r="L265" s="25">
        <f t="shared" si="59"/>
        <v>0</v>
      </c>
      <c r="M265" s="25">
        <f t="shared" si="59"/>
        <v>0</v>
      </c>
      <c r="N265" s="25">
        <f t="shared" si="59"/>
        <v>0</v>
      </c>
      <c r="O265" s="25">
        <f t="shared" si="59"/>
        <v>0</v>
      </c>
      <c r="P265" s="25">
        <f t="shared" si="59"/>
        <v>0</v>
      </c>
      <c r="Q265" s="25">
        <f t="shared" si="59"/>
        <v>0</v>
      </c>
      <c r="R265" s="25">
        <f t="shared" si="59"/>
        <v>2157000</v>
      </c>
      <c r="S265" s="25">
        <f t="shared" si="59"/>
        <v>2157000</v>
      </c>
      <c r="T265" s="11"/>
    </row>
    <row r="266" spans="1:20" s="9" customFormat="1" ht="16.5" customHeight="1" x14ac:dyDescent="0.2">
      <c r="A266" s="422"/>
      <c r="B266" s="422"/>
      <c r="C266" s="518"/>
      <c r="D266" s="34" t="s">
        <v>45</v>
      </c>
      <c r="E266" s="34" t="s">
        <v>145</v>
      </c>
      <c r="F266" s="16" t="s">
        <v>291</v>
      </c>
      <c r="G266" s="34" t="s">
        <v>147</v>
      </c>
      <c r="H266" s="15">
        <f>'9 средства по кодам'!H199</f>
        <v>1095665</v>
      </c>
      <c r="I266" s="15">
        <f>'9 средства по кодам'!I199</f>
        <v>1095665</v>
      </c>
      <c r="J266" s="355">
        <f>'9 средства по кодам'!L199</f>
        <v>1238324</v>
      </c>
      <c r="K266" s="355">
        <v>1184343.1399999999</v>
      </c>
      <c r="L266" s="15">
        <f>'9 средства по кодам'!N199</f>
        <v>0</v>
      </c>
      <c r="M266" s="15">
        <f>'9 средства по кодам'!O199</f>
        <v>0</v>
      </c>
      <c r="N266" s="15">
        <f>'9 средства по кодам'!P199</f>
        <v>0</v>
      </c>
      <c r="O266" s="15">
        <f>'9 средства по кодам'!Q199</f>
        <v>0</v>
      </c>
      <c r="P266" s="15">
        <f>'9 средства по кодам'!R199</f>
        <v>0</v>
      </c>
      <c r="Q266" s="15">
        <f>'9 средства по кодам'!S199</f>
        <v>0</v>
      </c>
      <c r="R266" s="15">
        <f>'9 средства по кодам'!T199</f>
        <v>948315</v>
      </c>
      <c r="S266" s="15">
        <f>'9 средства по кодам'!U199</f>
        <v>948315</v>
      </c>
      <c r="T266" s="11"/>
    </row>
    <row r="267" spans="1:20" s="9" customFormat="1" ht="16.5" customHeight="1" x14ac:dyDescent="0.2">
      <c r="A267" s="422"/>
      <c r="B267" s="422"/>
      <c r="C267" s="518"/>
      <c r="D267" s="34" t="s">
        <v>45</v>
      </c>
      <c r="E267" s="34" t="s">
        <v>145</v>
      </c>
      <c r="F267" s="16" t="s">
        <v>291</v>
      </c>
      <c r="G267" s="34" t="s">
        <v>148</v>
      </c>
      <c r="H267" s="15">
        <f>'9 средства по кодам'!H200</f>
        <v>92500</v>
      </c>
      <c r="I267" s="15">
        <f>'9 средства по кодам'!I200</f>
        <v>18085</v>
      </c>
      <c r="J267" s="355">
        <f>'9 средства по кодам'!L200</f>
        <v>22250</v>
      </c>
      <c r="K267" s="355">
        <f>'9 средства по кодам'!M200</f>
        <v>0</v>
      </c>
      <c r="L267" s="15">
        <f>'9 средства по кодам'!N200</f>
        <v>0</v>
      </c>
      <c r="M267" s="15">
        <f>'9 средства по кодам'!O200</f>
        <v>0</v>
      </c>
      <c r="N267" s="15">
        <f>'9 средства по кодам'!P200</f>
        <v>0</v>
      </c>
      <c r="O267" s="15">
        <f>'9 средства по кодам'!Q200</f>
        <v>0</v>
      </c>
      <c r="P267" s="15">
        <f>'9 средства по кодам'!R200</f>
        <v>0</v>
      </c>
      <c r="Q267" s="15">
        <f>'9 средства по кодам'!S200</f>
        <v>0</v>
      </c>
      <c r="R267" s="15">
        <f>'9 средства по кодам'!T200</f>
        <v>92500</v>
      </c>
      <c r="S267" s="15">
        <f>'9 средства по кодам'!U200</f>
        <v>92500</v>
      </c>
      <c r="T267" s="11"/>
    </row>
    <row r="268" spans="1:20" s="9" customFormat="1" ht="16.5" customHeight="1" x14ac:dyDescent="0.2">
      <c r="A268" s="422"/>
      <c r="B268" s="422"/>
      <c r="C268" s="518"/>
      <c r="D268" s="34" t="s">
        <v>45</v>
      </c>
      <c r="E268" s="34" t="s">
        <v>145</v>
      </c>
      <c r="F268" s="16" t="s">
        <v>291</v>
      </c>
      <c r="G268" s="34" t="s">
        <v>292</v>
      </c>
      <c r="H268" s="15">
        <f>'9 средства по кодам'!H201</f>
        <v>327091</v>
      </c>
      <c r="I268" s="15">
        <f>'9 средства по кодам'!I201</f>
        <v>327091</v>
      </c>
      <c r="J268" s="355">
        <f>'9 средства по кодам'!L201</f>
        <v>356692</v>
      </c>
      <c r="K268" s="355">
        <f>'9 средства по кодам'!M201</f>
        <v>325153.90999999997</v>
      </c>
      <c r="L268" s="15">
        <f>'9 средства по кодам'!N201</f>
        <v>0</v>
      </c>
      <c r="M268" s="15">
        <f>'9 средства по кодам'!O201</f>
        <v>0</v>
      </c>
      <c r="N268" s="15">
        <f>'9 средства по кодам'!P201</f>
        <v>0</v>
      </c>
      <c r="O268" s="15">
        <f>'9 средства по кодам'!Q201</f>
        <v>0</v>
      </c>
      <c r="P268" s="15">
        <f>'9 средства по кодам'!R201</f>
        <v>0</v>
      </c>
      <c r="Q268" s="15">
        <f>'9 средства по кодам'!S201</f>
        <v>0</v>
      </c>
      <c r="R268" s="15">
        <f>'9 средства по кодам'!T201</f>
        <v>286391</v>
      </c>
      <c r="S268" s="15">
        <f>'9 средства по кодам'!U201</f>
        <v>286391</v>
      </c>
      <c r="T268" s="11"/>
    </row>
    <row r="269" spans="1:20" s="9" customFormat="1" ht="16.5" customHeight="1" x14ac:dyDescent="0.2">
      <c r="A269" s="422"/>
      <c r="B269" s="422"/>
      <c r="C269" s="518"/>
      <c r="D269" s="34" t="s">
        <v>45</v>
      </c>
      <c r="E269" s="34" t="s">
        <v>145</v>
      </c>
      <c r="F269" s="16" t="s">
        <v>291</v>
      </c>
      <c r="G269" s="34" t="s">
        <v>149</v>
      </c>
      <c r="H269" s="15">
        <f>'9 средства по кодам'!H202</f>
        <v>605744</v>
      </c>
      <c r="I269" s="15">
        <f>'9 средства по кодам'!I202</f>
        <v>588846.6</v>
      </c>
      <c r="J269" s="355">
        <f>'9 средства по кодам'!L202</f>
        <v>670794</v>
      </c>
      <c r="K269" s="355">
        <f>'9 средства по кодам'!M202</f>
        <v>366762.71</v>
      </c>
      <c r="L269" s="15">
        <f>'9 средства по кодам'!N202</f>
        <v>0</v>
      </c>
      <c r="M269" s="15">
        <f>'9 средства по кодам'!O202</f>
        <v>0</v>
      </c>
      <c r="N269" s="15">
        <f>'9 средства по кодам'!P202</f>
        <v>0</v>
      </c>
      <c r="O269" s="15">
        <f>'9 средства по кодам'!Q202</f>
        <v>0</v>
      </c>
      <c r="P269" s="15">
        <f>'9 средства по кодам'!R202</f>
        <v>0</v>
      </c>
      <c r="Q269" s="15">
        <f>'9 средства по кодам'!S202</f>
        <v>0</v>
      </c>
      <c r="R269" s="15">
        <f>'9 средства по кодам'!T202</f>
        <v>829794</v>
      </c>
      <c r="S269" s="15">
        <f>'9 средства по кодам'!U202</f>
        <v>829794</v>
      </c>
      <c r="T269" s="11"/>
    </row>
    <row r="270" spans="1:20" s="9" customFormat="1" ht="16.5" customHeight="1" x14ac:dyDescent="0.2">
      <c r="A270" s="423"/>
      <c r="B270" s="423"/>
      <c r="C270" s="519"/>
      <c r="D270" s="34" t="s">
        <v>45</v>
      </c>
      <c r="E270" s="34" t="s">
        <v>145</v>
      </c>
      <c r="F270" s="16" t="s">
        <v>291</v>
      </c>
      <c r="G270" s="34" t="s">
        <v>150</v>
      </c>
      <c r="H270" s="15">
        <v>0</v>
      </c>
      <c r="I270" s="15">
        <v>0</v>
      </c>
      <c r="J270" s="355">
        <v>0</v>
      </c>
      <c r="K270" s="35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1"/>
    </row>
    <row r="271" spans="1:20" s="9" customFormat="1" ht="18" customHeight="1" x14ac:dyDescent="0.2">
      <c r="A271" s="421" t="s">
        <v>128</v>
      </c>
      <c r="B271" s="421" t="s">
        <v>151</v>
      </c>
      <c r="C271" s="421" t="s">
        <v>33</v>
      </c>
      <c r="D271" s="27" t="s">
        <v>45</v>
      </c>
      <c r="E271" s="27" t="s">
        <v>145</v>
      </c>
      <c r="F271" s="27"/>
      <c r="G271" s="27"/>
      <c r="H271" s="25">
        <f t="shared" ref="H271:S271" si="60">SUM(H272:H276)</f>
        <v>10337802.079999998</v>
      </c>
      <c r="I271" s="25">
        <f t="shared" si="60"/>
        <v>10051417.419</v>
      </c>
      <c r="J271" s="354">
        <f t="shared" si="60"/>
        <v>9396399.8200000003</v>
      </c>
      <c r="K271" s="354">
        <f t="shared" si="60"/>
        <v>8949581.879999999</v>
      </c>
      <c r="L271" s="25">
        <f t="shared" si="60"/>
        <v>0</v>
      </c>
      <c r="M271" s="25">
        <f t="shared" si="60"/>
        <v>0</v>
      </c>
      <c r="N271" s="25">
        <f t="shared" si="60"/>
        <v>0</v>
      </c>
      <c r="O271" s="25">
        <f t="shared" si="60"/>
        <v>0</v>
      </c>
      <c r="P271" s="25">
        <f t="shared" si="60"/>
        <v>0</v>
      </c>
      <c r="Q271" s="25">
        <f t="shared" si="60"/>
        <v>0</v>
      </c>
      <c r="R271" s="25">
        <f t="shared" si="60"/>
        <v>10764597.800000001</v>
      </c>
      <c r="S271" s="25">
        <f t="shared" si="60"/>
        <v>10764597.800000001</v>
      </c>
      <c r="T271" s="11"/>
    </row>
    <row r="272" spans="1:20" s="9" customFormat="1" ht="30" customHeight="1" x14ac:dyDescent="0.2">
      <c r="A272" s="422"/>
      <c r="B272" s="422"/>
      <c r="C272" s="422"/>
      <c r="D272" s="16" t="s">
        <v>45</v>
      </c>
      <c r="E272" s="16" t="s">
        <v>145</v>
      </c>
      <c r="F272" s="76" t="s">
        <v>352</v>
      </c>
      <c r="G272" s="16" t="s">
        <v>147</v>
      </c>
      <c r="H272" s="15">
        <f>'9 средства по кодам'!H205</f>
        <v>7129759.4299999997</v>
      </c>
      <c r="I272" s="15">
        <f>'9 средства по кодам'!I205</f>
        <v>7078267.4299999997</v>
      </c>
      <c r="J272" s="355">
        <f>'9 средства по кодам'!L205</f>
        <v>6821406.0999999996</v>
      </c>
      <c r="K272" s="355">
        <f>'9 средства по кодам'!M205</f>
        <v>6514339.4699999997</v>
      </c>
      <c r="L272" s="15">
        <f>'9 средства по кодам'!N205</f>
        <v>0</v>
      </c>
      <c r="M272" s="15">
        <f>'9 средства по кодам'!O205</f>
        <v>0</v>
      </c>
      <c r="N272" s="15">
        <f>'9 средства по кодам'!P205</f>
        <v>0</v>
      </c>
      <c r="O272" s="15">
        <f>'9 средства по кодам'!Q205</f>
        <v>0</v>
      </c>
      <c r="P272" s="15">
        <f>'9 средства по кодам'!R205</f>
        <v>0</v>
      </c>
      <c r="Q272" s="15">
        <f>'9 средства по кодам'!S205</f>
        <v>0</v>
      </c>
      <c r="R272" s="15">
        <f>'9 средства по кодам'!T205</f>
        <v>7487403</v>
      </c>
      <c r="S272" s="15">
        <f>'9 средства по кодам'!U205</f>
        <v>7487403</v>
      </c>
      <c r="T272" s="11"/>
    </row>
    <row r="273" spans="1:20" s="9" customFormat="1" ht="31.5" customHeight="1" x14ac:dyDescent="0.2">
      <c r="A273" s="422"/>
      <c r="B273" s="422"/>
      <c r="C273" s="422"/>
      <c r="D273" s="16" t="s">
        <v>45</v>
      </c>
      <c r="E273" s="16" t="s">
        <v>145</v>
      </c>
      <c r="F273" s="76" t="s">
        <v>352</v>
      </c>
      <c r="G273" s="16" t="s">
        <v>292</v>
      </c>
      <c r="H273" s="15">
        <f>'9 средства по кодам'!H207</f>
        <v>1990752</v>
      </c>
      <c r="I273" s="15">
        <f>'9 средства по кодам'!I207</f>
        <v>1990752</v>
      </c>
      <c r="J273" s="355">
        <f>'9 средства по кодам'!L207</f>
        <v>2094836</v>
      </c>
      <c r="K273" s="355">
        <f>'9 средства по кодам'!M207</f>
        <v>2027491.07</v>
      </c>
      <c r="L273" s="15">
        <f>'9 средства по кодам'!N207</f>
        <v>0</v>
      </c>
      <c r="M273" s="15">
        <f>'9 средства по кодам'!O207</f>
        <v>0</v>
      </c>
      <c r="N273" s="15">
        <f>'9 средства по кодам'!P207</f>
        <v>0</v>
      </c>
      <c r="O273" s="15">
        <f>'9 средства по кодам'!Q207</f>
        <v>0</v>
      </c>
      <c r="P273" s="15">
        <f>'9 средства по кодам'!R207</f>
        <v>0</v>
      </c>
      <c r="Q273" s="15">
        <f>'9 средства по кодам'!S207</f>
        <v>0</v>
      </c>
      <c r="R273" s="15">
        <f>'9 средства по кодам'!T207</f>
        <v>2261194.7999999998</v>
      </c>
      <c r="S273" s="15">
        <f>'9 средства по кодам'!U207</f>
        <v>2261194.7999999998</v>
      </c>
      <c r="T273" s="11"/>
    </row>
    <row r="274" spans="1:20" s="9" customFormat="1" ht="26.25" customHeight="1" x14ac:dyDescent="0.2">
      <c r="A274" s="422"/>
      <c r="B274" s="422"/>
      <c r="C274" s="422"/>
      <c r="D274" s="16" t="s">
        <v>45</v>
      </c>
      <c r="E274" s="16" t="s">
        <v>145</v>
      </c>
      <c r="F274" s="76" t="s">
        <v>297</v>
      </c>
      <c r="G274" s="16" t="s">
        <v>148</v>
      </c>
      <c r="H274" s="15">
        <f>'9 средства по кодам'!H208</f>
        <v>403063.2</v>
      </c>
      <c r="I274" s="15">
        <f>'9 средства по кодам'!I208</f>
        <v>384788.2</v>
      </c>
      <c r="J274" s="355">
        <v>216959.72</v>
      </c>
      <c r="K274" s="355">
        <f>'9 средства по кодам'!M208</f>
        <v>216959.72</v>
      </c>
      <c r="L274" s="15">
        <f>'9 средства по кодам'!N208</f>
        <v>0</v>
      </c>
      <c r="M274" s="15">
        <f>'9 средства по кодам'!O208</f>
        <v>0</v>
      </c>
      <c r="N274" s="15">
        <f>'9 средства по кодам'!P208</f>
        <v>0</v>
      </c>
      <c r="O274" s="15">
        <f>'9 средства по кодам'!Q208</f>
        <v>0</v>
      </c>
      <c r="P274" s="15">
        <f>'9 средства по кодам'!R208</f>
        <v>0</v>
      </c>
      <c r="Q274" s="15">
        <f>'9 средства по кодам'!S208</f>
        <v>0</v>
      </c>
      <c r="R274" s="15">
        <f>'9 средства по кодам'!T208</f>
        <v>520000</v>
      </c>
      <c r="S274" s="15">
        <f>'9 средства по кодам'!U208</f>
        <v>520000</v>
      </c>
      <c r="T274" s="11"/>
    </row>
    <row r="275" spans="1:20" s="9" customFormat="1" ht="25.5" customHeight="1" x14ac:dyDescent="0.2">
      <c r="A275" s="422"/>
      <c r="B275" s="422"/>
      <c r="C275" s="422"/>
      <c r="D275" s="16" t="s">
        <v>45</v>
      </c>
      <c r="E275" s="16" t="s">
        <v>145</v>
      </c>
      <c r="F275" s="76" t="s">
        <v>298</v>
      </c>
      <c r="G275" s="16" t="s">
        <v>149</v>
      </c>
      <c r="H275" s="15">
        <f>'9 средства по кодам'!H209</f>
        <v>812227.45</v>
      </c>
      <c r="I275" s="15">
        <f>'9 средства по кодам'!I209</f>
        <v>597079.78899999999</v>
      </c>
      <c r="J275" s="355">
        <v>263198</v>
      </c>
      <c r="K275" s="355">
        <v>190791.62</v>
      </c>
      <c r="L275" s="15">
        <f>'9 средства по кодам'!N209</f>
        <v>0</v>
      </c>
      <c r="M275" s="15">
        <f>'9 средства по кодам'!O209</f>
        <v>0</v>
      </c>
      <c r="N275" s="15">
        <f>'9 средства по кодам'!P209</f>
        <v>0</v>
      </c>
      <c r="O275" s="15">
        <f>'9 средства по кодам'!Q209</f>
        <v>0</v>
      </c>
      <c r="P275" s="15">
        <f>'9 средства по кодам'!R209</f>
        <v>0</v>
      </c>
      <c r="Q275" s="15">
        <f>'9 средства по кодам'!S209</f>
        <v>0</v>
      </c>
      <c r="R275" s="15">
        <f>'9 средства по кодам'!T209</f>
        <v>494000</v>
      </c>
      <c r="S275" s="15">
        <f>'9 средства по кодам'!U209</f>
        <v>494000</v>
      </c>
      <c r="T275" s="11"/>
    </row>
    <row r="276" spans="1:20" s="9" customFormat="1" ht="24" customHeight="1" x14ac:dyDescent="0.2">
      <c r="A276" s="423"/>
      <c r="B276" s="423"/>
      <c r="C276" s="423"/>
      <c r="D276" s="140">
        <v>444</v>
      </c>
      <c r="E276" s="16" t="s">
        <v>145</v>
      </c>
      <c r="F276" s="76" t="s">
        <v>299</v>
      </c>
      <c r="G276" s="141">
        <v>852</v>
      </c>
      <c r="H276" s="15">
        <f>'9 средства по кодам'!H210</f>
        <v>2000</v>
      </c>
      <c r="I276" s="15">
        <f>'9 средства по кодам'!I210</f>
        <v>530</v>
      </c>
      <c r="J276" s="355">
        <f>'9 средства по кодам'!L210</f>
        <v>0</v>
      </c>
      <c r="K276" s="355">
        <f>'9 средства по кодам'!M210</f>
        <v>0</v>
      </c>
      <c r="L276" s="15">
        <f>'9 средства по кодам'!N210</f>
        <v>0</v>
      </c>
      <c r="M276" s="15">
        <f>'9 средства по кодам'!O210</f>
        <v>0</v>
      </c>
      <c r="N276" s="15">
        <f>'9 средства по кодам'!P210</f>
        <v>0</v>
      </c>
      <c r="O276" s="15">
        <f>'9 средства по кодам'!Q210</f>
        <v>0</v>
      </c>
      <c r="P276" s="15">
        <f>'9 средства по кодам'!R210</f>
        <v>0</v>
      </c>
      <c r="Q276" s="15">
        <f>'9 средства по кодам'!S210</f>
        <v>0</v>
      </c>
      <c r="R276" s="15">
        <f>'9 средства по кодам'!T210</f>
        <v>2000</v>
      </c>
      <c r="S276" s="15">
        <f>'9 средства по кодам'!U210</f>
        <v>2000</v>
      </c>
      <c r="T276" s="11"/>
    </row>
    <row r="277" spans="1:20" s="9" customFormat="1" ht="24" customHeight="1" x14ac:dyDescent="0.2">
      <c r="A277" s="421" t="s">
        <v>131</v>
      </c>
      <c r="B277" s="421" t="s">
        <v>411</v>
      </c>
      <c r="C277" s="421" t="s">
        <v>33</v>
      </c>
      <c r="D277" s="27" t="s">
        <v>45</v>
      </c>
      <c r="E277" s="27" t="s">
        <v>145</v>
      </c>
      <c r="F277" s="76"/>
      <c r="G277" s="141"/>
      <c r="H277" s="25">
        <f>H278+H279</f>
        <v>283104.83999999997</v>
      </c>
      <c r="I277" s="25">
        <f>I278+I279</f>
        <v>283104.83999999997</v>
      </c>
      <c r="J277" s="354">
        <f t="shared" ref="J277:S277" si="61">J278+J279</f>
        <v>0</v>
      </c>
      <c r="K277" s="354">
        <f t="shared" si="61"/>
        <v>0</v>
      </c>
      <c r="L277" s="25">
        <f t="shared" si="61"/>
        <v>0</v>
      </c>
      <c r="M277" s="25">
        <f t="shared" si="61"/>
        <v>0</v>
      </c>
      <c r="N277" s="25">
        <f t="shared" si="61"/>
        <v>0</v>
      </c>
      <c r="O277" s="25">
        <f t="shared" si="61"/>
        <v>0</v>
      </c>
      <c r="P277" s="25">
        <f t="shared" si="61"/>
        <v>0</v>
      </c>
      <c r="Q277" s="25">
        <f t="shared" si="61"/>
        <v>0</v>
      </c>
      <c r="R277" s="25">
        <f t="shared" si="61"/>
        <v>0</v>
      </c>
      <c r="S277" s="25">
        <f t="shared" si="61"/>
        <v>0</v>
      </c>
      <c r="T277" s="11"/>
    </row>
    <row r="278" spans="1:20" s="9" customFormat="1" ht="135" customHeight="1" x14ac:dyDescent="0.2">
      <c r="A278" s="422"/>
      <c r="B278" s="422"/>
      <c r="C278" s="422"/>
      <c r="D278" s="140">
        <v>444</v>
      </c>
      <c r="E278" s="140" t="s">
        <v>145</v>
      </c>
      <c r="F278" s="76" t="s">
        <v>427</v>
      </c>
      <c r="G278" s="141">
        <v>121</v>
      </c>
      <c r="H278" s="15">
        <f>'9 средства по кодам'!H211</f>
        <v>217438.43</v>
      </c>
      <c r="I278" s="15">
        <f>'9 средства по кодам'!I211</f>
        <v>217438.43</v>
      </c>
      <c r="J278" s="355">
        <f>'9 средства по кодам'!L211</f>
        <v>0</v>
      </c>
      <c r="K278" s="355">
        <f>'9 средства по кодам'!M211</f>
        <v>0</v>
      </c>
      <c r="L278" s="15">
        <f>'9 средства по кодам'!N211</f>
        <v>0</v>
      </c>
      <c r="M278" s="15">
        <f>'9 средства по кодам'!O211</f>
        <v>0</v>
      </c>
      <c r="N278" s="15">
        <f>'9 средства по кодам'!P211</f>
        <v>0</v>
      </c>
      <c r="O278" s="15">
        <f>'9 средства по кодам'!Q211</f>
        <v>0</v>
      </c>
      <c r="P278" s="15">
        <f>'9 средства по кодам'!R211</f>
        <v>0</v>
      </c>
      <c r="Q278" s="15">
        <f>'9 средства по кодам'!S211</f>
        <v>0</v>
      </c>
      <c r="R278" s="15">
        <f>'9 средства по кодам'!T211</f>
        <v>0</v>
      </c>
      <c r="S278" s="15">
        <f>'9 средства по кодам'!U211</f>
        <v>0</v>
      </c>
      <c r="T278" s="11"/>
    </row>
    <row r="279" spans="1:20" s="9" customFormat="1" ht="91.5" customHeight="1" x14ac:dyDescent="0.2">
      <c r="A279" s="423"/>
      <c r="B279" s="423"/>
      <c r="C279" s="423"/>
      <c r="D279" s="140">
        <v>444</v>
      </c>
      <c r="E279" s="140" t="s">
        <v>145</v>
      </c>
      <c r="F279" s="76" t="s">
        <v>427</v>
      </c>
      <c r="G279" s="141">
        <v>129</v>
      </c>
      <c r="H279" s="15">
        <f>'9 средства по кодам'!H212</f>
        <v>65666.41</v>
      </c>
      <c r="I279" s="15">
        <f>'9 средства по кодам'!I212</f>
        <v>65666.41</v>
      </c>
      <c r="J279" s="355">
        <f>'9 средства по кодам'!L212</f>
        <v>0</v>
      </c>
      <c r="K279" s="355">
        <f>'9 средства по кодам'!M212</f>
        <v>0</v>
      </c>
      <c r="L279" s="15">
        <f>'9 средства по кодам'!N212</f>
        <v>0</v>
      </c>
      <c r="M279" s="15">
        <f>'9 средства по кодам'!O212</f>
        <v>0</v>
      </c>
      <c r="N279" s="15">
        <f>'9 средства по кодам'!P212</f>
        <v>0</v>
      </c>
      <c r="O279" s="15">
        <f>'9 средства по кодам'!Q212</f>
        <v>0</v>
      </c>
      <c r="P279" s="15">
        <f>'9 средства по кодам'!R212</f>
        <v>0</v>
      </c>
      <c r="Q279" s="15">
        <f>'9 средства по кодам'!S212</f>
        <v>0</v>
      </c>
      <c r="R279" s="15">
        <f>'9 средства по кодам'!T212</f>
        <v>0</v>
      </c>
      <c r="S279" s="15">
        <f>'9 средства по кодам'!U212</f>
        <v>0</v>
      </c>
      <c r="T279" s="11"/>
    </row>
    <row r="280" spans="1:20" s="9" customFormat="1" ht="24.75" customHeight="1" x14ac:dyDescent="0.2">
      <c r="A280" s="421" t="s">
        <v>424</v>
      </c>
      <c r="B280" s="421" t="s">
        <v>411</v>
      </c>
      <c r="C280" s="421" t="s">
        <v>33</v>
      </c>
      <c r="D280" s="23" t="s">
        <v>45</v>
      </c>
      <c r="E280" s="23" t="s">
        <v>145</v>
      </c>
      <c r="F280" s="76"/>
      <c r="G280" s="141"/>
      <c r="H280" s="25">
        <f>H281+H282</f>
        <v>60249.11</v>
      </c>
      <c r="I280" s="25">
        <f>I281+I282</f>
        <v>60249.11</v>
      </c>
      <c r="J280" s="354">
        <f t="shared" ref="J280:S280" si="62">J281+J282</f>
        <v>0</v>
      </c>
      <c r="K280" s="354">
        <f t="shared" si="62"/>
        <v>0</v>
      </c>
      <c r="L280" s="25">
        <f t="shared" si="62"/>
        <v>0</v>
      </c>
      <c r="M280" s="25">
        <f t="shared" si="62"/>
        <v>0</v>
      </c>
      <c r="N280" s="25">
        <f t="shared" si="62"/>
        <v>0</v>
      </c>
      <c r="O280" s="25">
        <f t="shared" si="62"/>
        <v>0</v>
      </c>
      <c r="P280" s="25">
        <f t="shared" si="62"/>
        <v>0</v>
      </c>
      <c r="Q280" s="25">
        <f t="shared" si="62"/>
        <v>0</v>
      </c>
      <c r="R280" s="25">
        <f t="shared" si="62"/>
        <v>0</v>
      </c>
      <c r="S280" s="25">
        <f t="shared" si="62"/>
        <v>0</v>
      </c>
      <c r="T280" s="11"/>
    </row>
    <row r="281" spans="1:20" s="9" customFormat="1" ht="133.5" customHeight="1" x14ac:dyDescent="0.2">
      <c r="A281" s="422"/>
      <c r="B281" s="422"/>
      <c r="C281" s="422"/>
      <c r="D281" s="140">
        <v>444</v>
      </c>
      <c r="E281" s="140" t="s">
        <v>145</v>
      </c>
      <c r="F281" s="76" t="s">
        <v>426</v>
      </c>
      <c r="G281" s="141">
        <v>121</v>
      </c>
      <c r="H281" s="15">
        <f>'9 средства по кодам'!H213</f>
        <v>46274.28</v>
      </c>
      <c r="I281" s="15">
        <f>'9 средства по кодам'!I213</f>
        <v>46274.28</v>
      </c>
      <c r="J281" s="355">
        <f>'9 средства по кодам'!L213</f>
        <v>0</v>
      </c>
      <c r="K281" s="355">
        <f>'9 средства по кодам'!M213</f>
        <v>0</v>
      </c>
      <c r="L281" s="15">
        <f>'9 средства по кодам'!N213</f>
        <v>0</v>
      </c>
      <c r="M281" s="15">
        <f>'9 средства по кодам'!O213</f>
        <v>0</v>
      </c>
      <c r="N281" s="15">
        <f>'9 средства по кодам'!P213</f>
        <v>0</v>
      </c>
      <c r="O281" s="15">
        <f>'9 средства по кодам'!Q213</f>
        <v>0</v>
      </c>
      <c r="P281" s="15">
        <f>'9 средства по кодам'!R213</f>
        <v>0</v>
      </c>
      <c r="Q281" s="15">
        <f>'9 средства по кодам'!S213</f>
        <v>0</v>
      </c>
      <c r="R281" s="15">
        <f>'9 средства по кодам'!T213</f>
        <v>0</v>
      </c>
      <c r="S281" s="15">
        <f>'9 средства по кодам'!U213</f>
        <v>0</v>
      </c>
      <c r="T281" s="11"/>
    </row>
    <row r="282" spans="1:20" s="9" customFormat="1" ht="110.25" customHeight="1" x14ac:dyDescent="0.2">
      <c r="A282" s="423"/>
      <c r="B282" s="423"/>
      <c r="C282" s="423"/>
      <c r="D282" s="140">
        <v>444</v>
      </c>
      <c r="E282" s="140" t="s">
        <v>145</v>
      </c>
      <c r="F282" s="76" t="s">
        <v>426</v>
      </c>
      <c r="G282" s="141">
        <v>129</v>
      </c>
      <c r="H282" s="15">
        <f>'9 средства по кодам'!H214</f>
        <v>13974.83</v>
      </c>
      <c r="I282" s="15">
        <f>'9 средства по кодам'!I214</f>
        <v>13974.83</v>
      </c>
      <c r="J282" s="355">
        <f>'9 средства по кодам'!L214</f>
        <v>0</v>
      </c>
      <c r="K282" s="355">
        <f>'9 средства по кодам'!M214</f>
        <v>0</v>
      </c>
      <c r="L282" s="15">
        <f>'9 средства по кодам'!N214</f>
        <v>0</v>
      </c>
      <c r="M282" s="15">
        <f>'9 средства по кодам'!O214</f>
        <v>0</v>
      </c>
      <c r="N282" s="15">
        <f>'9 средства по кодам'!P214</f>
        <v>0</v>
      </c>
      <c r="O282" s="15">
        <f>'9 средства по кодам'!Q214</f>
        <v>0</v>
      </c>
      <c r="P282" s="15">
        <f>'9 средства по кодам'!R214</f>
        <v>0</v>
      </c>
      <c r="Q282" s="15">
        <f>'9 средства по кодам'!S214</f>
        <v>0</v>
      </c>
      <c r="R282" s="15">
        <f>'9 средства по кодам'!T214</f>
        <v>0</v>
      </c>
      <c r="S282" s="15">
        <f>'9 средства по кодам'!U214</f>
        <v>0</v>
      </c>
      <c r="T282" s="11"/>
    </row>
    <row r="283" spans="1:20" s="9" customFormat="1" ht="34.5" customHeight="1" x14ac:dyDescent="0.2">
      <c r="A283" s="424" t="s">
        <v>428</v>
      </c>
      <c r="B283" s="421" t="s">
        <v>433</v>
      </c>
      <c r="C283" s="244"/>
      <c r="D283" s="140">
        <v>444</v>
      </c>
      <c r="E283" s="140" t="s">
        <v>145</v>
      </c>
      <c r="F283" s="76"/>
      <c r="G283" s="141"/>
      <c r="H283" s="25">
        <f>H284+H285</f>
        <v>258037.88</v>
      </c>
      <c r="I283" s="25">
        <f>I284+I285</f>
        <v>244071.63</v>
      </c>
      <c r="J283" s="354">
        <f t="shared" ref="J283:S283" si="63">J284+J285</f>
        <v>0</v>
      </c>
      <c r="K283" s="354">
        <f t="shared" si="63"/>
        <v>0</v>
      </c>
      <c r="L283" s="25">
        <f t="shared" si="63"/>
        <v>0</v>
      </c>
      <c r="M283" s="25">
        <f t="shared" si="63"/>
        <v>0</v>
      </c>
      <c r="N283" s="25">
        <f t="shared" si="63"/>
        <v>0</v>
      </c>
      <c r="O283" s="25">
        <f t="shared" si="63"/>
        <v>0</v>
      </c>
      <c r="P283" s="25">
        <f t="shared" si="63"/>
        <v>0</v>
      </c>
      <c r="Q283" s="25">
        <f t="shared" si="63"/>
        <v>0</v>
      </c>
      <c r="R283" s="25">
        <f t="shared" si="63"/>
        <v>0</v>
      </c>
      <c r="S283" s="25">
        <f t="shared" si="63"/>
        <v>0</v>
      </c>
      <c r="T283" s="11"/>
    </row>
    <row r="284" spans="1:20" s="9" customFormat="1" ht="29.25" customHeight="1" x14ac:dyDescent="0.2">
      <c r="A284" s="446"/>
      <c r="B284" s="422"/>
      <c r="C284" s="421" t="s">
        <v>33</v>
      </c>
      <c r="D284" s="140">
        <v>444</v>
      </c>
      <c r="E284" s="140" t="s">
        <v>145</v>
      </c>
      <c r="F284" s="76" t="s">
        <v>440</v>
      </c>
      <c r="G284" s="141">
        <v>121</v>
      </c>
      <c r="H284" s="15">
        <f>'9 средства по кодам'!H215</f>
        <v>198186.06</v>
      </c>
      <c r="I284" s="15">
        <f>'9 средства по кодам'!I215</f>
        <v>198186.06</v>
      </c>
      <c r="J284" s="355">
        <f>'9 средства по кодам'!L215</f>
        <v>0</v>
      </c>
      <c r="K284" s="355">
        <f>'9 средства по кодам'!M215</f>
        <v>0</v>
      </c>
      <c r="L284" s="15">
        <f>'9 средства по кодам'!N215</f>
        <v>0</v>
      </c>
      <c r="M284" s="15">
        <f>'9 средства по кодам'!O215</f>
        <v>0</v>
      </c>
      <c r="N284" s="15">
        <f>'9 средства по кодам'!P215</f>
        <v>0</v>
      </c>
      <c r="O284" s="15">
        <f>'9 средства по кодам'!Q215</f>
        <v>0</v>
      </c>
      <c r="P284" s="15">
        <f>'9 средства по кодам'!R215</f>
        <v>0</v>
      </c>
      <c r="Q284" s="15">
        <f>'9 средства по кодам'!S215</f>
        <v>0</v>
      </c>
      <c r="R284" s="15">
        <f>'9 средства по кодам'!T215</f>
        <v>0</v>
      </c>
      <c r="S284" s="15">
        <f>'9 средства по кодам'!U215</f>
        <v>0</v>
      </c>
      <c r="T284" s="11"/>
    </row>
    <row r="285" spans="1:20" s="9" customFormat="1" ht="28.5" customHeight="1" x14ac:dyDescent="0.2">
      <c r="A285" s="425"/>
      <c r="B285" s="422"/>
      <c r="C285" s="422"/>
      <c r="D285" s="140">
        <v>444</v>
      </c>
      <c r="E285" s="140" t="s">
        <v>145</v>
      </c>
      <c r="F285" s="76" t="s">
        <v>440</v>
      </c>
      <c r="G285" s="141">
        <v>129</v>
      </c>
      <c r="H285" s="15">
        <f>'9 средства по кодам'!H216</f>
        <v>59851.82</v>
      </c>
      <c r="I285" s="15">
        <f>'9 средства по кодам'!I216</f>
        <v>45885.57</v>
      </c>
      <c r="J285" s="355">
        <f>'9 средства по кодам'!L216</f>
        <v>0</v>
      </c>
      <c r="K285" s="355">
        <f>'9 средства по кодам'!M216</f>
        <v>0</v>
      </c>
      <c r="L285" s="15">
        <f>'9 средства по кодам'!N216</f>
        <v>0</v>
      </c>
      <c r="M285" s="15">
        <f>'9 средства по кодам'!O216</f>
        <v>0</v>
      </c>
      <c r="N285" s="15">
        <f>'9 средства по кодам'!P216</f>
        <v>0</v>
      </c>
      <c r="O285" s="15">
        <f>'9 средства по кодам'!Q216</f>
        <v>0</v>
      </c>
      <c r="P285" s="15">
        <f>'9 средства по кодам'!R216</f>
        <v>0</v>
      </c>
      <c r="Q285" s="15">
        <f>'9 средства по кодам'!S216</f>
        <v>0</v>
      </c>
      <c r="R285" s="15">
        <f>'9 средства по кодам'!T216</f>
        <v>0</v>
      </c>
      <c r="S285" s="15">
        <f>'9 средства по кодам'!U216</f>
        <v>0</v>
      </c>
      <c r="T285" s="11"/>
    </row>
    <row r="286" spans="1:20" s="9" customFormat="1" ht="28.5" customHeight="1" x14ac:dyDescent="0.2">
      <c r="A286" s="424" t="s">
        <v>429</v>
      </c>
      <c r="B286" s="422" t="s">
        <v>433</v>
      </c>
      <c r="C286" s="244"/>
      <c r="D286" s="140">
        <v>444</v>
      </c>
      <c r="E286" s="140" t="s">
        <v>145</v>
      </c>
      <c r="F286" s="76"/>
      <c r="G286" s="141"/>
      <c r="H286" s="25">
        <f>H287+H288</f>
        <v>60250</v>
      </c>
      <c r="I286" s="25">
        <f>I287+I288</f>
        <v>58907.19</v>
      </c>
      <c r="J286" s="354">
        <f t="shared" ref="J286:S286" si="64">J287+J288</f>
        <v>0</v>
      </c>
      <c r="K286" s="354">
        <f t="shared" si="64"/>
        <v>0</v>
      </c>
      <c r="L286" s="25">
        <f t="shared" si="64"/>
        <v>0</v>
      </c>
      <c r="M286" s="25">
        <f t="shared" si="64"/>
        <v>0</v>
      </c>
      <c r="N286" s="25">
        <f t="shared" si="64"/>
        <v>0</v>
      </c>
      <c r="O286" s="25">
        <f t="shared" si="64"/>
        <v>0</v>
      </c>
      <c r="P286" s="25">
        <f t="shared" si="64"/>
        <v>0</v>
      </c>
      <c r="Q286" s="25">
        <f t="shared" si="64"/>
        <v>0</v>
      </c>
      <c r="R286" s="25">
        <f t="shared" si="64"/>
        <v>0</v>
      </c>
      <c r="S286" s="25">
        <f t="shared" si="64"/>
        <v>0</v>
      </c>
      <c r="T286" s="11"/>
    </row>
    <row r="287" spans="1:20" s="9" customFormat="1" ht="32.25" customHeight="1" x14ac:dyDescent="0.2">
      <c r="A287" s="446"/>
      <c r="B287" s="422"/>
      <c r="C287" s="244"/>
      <c r="D287" s="140">
        <v>444</v>
      </c>
      <c r="E287" s="140" t="s">
        <v>145</v>
      </c>
      <c r="F287" s="76" t="s">
        <v>441</v>
      </c>
      <c r="G287" s="141">
        <v>121</v>
      </c>
      <c r="H287" s="15">
        <f>'9 средства по кодам'!H217</f>
        <v>46275</v>
      </c>
      <c r="I287" s="15">
        <f>'9 средства по кодам'!I217</f>
        <v>46274.3</v>
      </c>
      <c r="J287" s="355">
        <f>'9 средства по кодам'!L217</f>
        <v>0</v>
      </c>
      <c r="K287" s="355">
        <f>'9 средства по кодам'!M217</f>
        <v>0</v>
      </c>
      <c r="L287" s="15">
        <f>'9 средства по кодам'!N217</f>
        <v>0</v>
      </c>
      <c r="M287" s="15">
        <f>'9 средства по кодам'!O217</f>
        <v>0</v>
      </c>
      <c r="N287" s="15">
        <f>'9 средства по кодам'!P217</f>
        <v>0</v>
      </c>
      <c r="O287" s="15">
        <f>'9 средства по кодам'!Q217</f>
        <v>0</v>
      </c>
      <c r="P287" s="15">
        <f>'9 средства по кодам'!R217</f>
        <v>0</v>
      </c>
      <c r="Q287" s="15">
        <f>'9 средства по кодам'!S217</f>
        <v>0</v>
      </c>
      <c r="R287" s="15">
        <f>'9 средства по кодам'!T217</f>
        <v>0</v>
      </c>
      <c r="S287" s="15">
        <f>'9 средства по кодам'!U217</f>
        <v>0</v>
      </c>
      <c r="T287" s="11"/>
    </row>
    <row r="288" spans="1:20" s="9" customFormat="1" ht="31.5" customHeight="1" x14ac:dyDescent="0.2">
      <c r="A288" s="425"/>
      <c r="B288" s="423"/>
      <c r="C288" s="244"/>
      <c r="D288" s="140">
        <v>444</v>
      </c>
      <c r="E288" s="140" t="s">
        <v>145</v>
      </c>
      <c r="F288" s="76" t="s">
        <v>441</v>
      </c>
      <c r="G288" s="141">
        <v>129</v>
      </c>
      <c r="H288" s="15">
        <f>'9 средства по кодам'!H218</f>
        <v>13975</v>
      </c>
      <c r="I288" s="15">
        <f>'9 средства по кодам'!I218</f>
        <v>12632.89</v>
      </c>
      <c r="J288" s="355">
        <f>'9 средства по кодам'!L218</f>
        <v>0</v>
      </c>
      <c r="K288" s="355">
        <f>'9 средства по кодам'!M218</f>
        <v>0</v>
      </c>
      <c r="L288" s="15">
        <f>'9 средства по кодам'!N218</f>
        <v>0</v>
      </c>
      <c r="M288" s="15">
        <f>'9 средства по кодам'!O218</f>
        <v>0</v>
      </c>
      <c r="N288" s="15">
        <f>'9 средства по кодам'!P218</f>
        <v>0</v>
      </c>
      <c r="O288" s="15">
        <f>'9 средства по кодам'!Q218</f>
        <v>0</v>
      </c>
      <c r="P288" s="15">
        <f>'9 средства по кодам'!R218</f>
        <v>0</v>
      </c>
      <c r="Q288" s="15">
        <f>'9 средства по кодам'!S218</f>
        <v>0</v>
      </c>
      <c r="R288" s="15">
        <f>'9 средства по кодам'!T218</f>
        <v>0</v>
      </c>
      <c r="S288" s="15">
        <f>'9 средства по кодам'!U218</f>
        <v>0</v>
      </c>
      <c r="T288" s="11"/>
    </row>
    <row r="289" spans="1:20" s="9" customFormat="1" ht="18" customHeight="1" x14ac:dyDescent="0.2">
      <c r="A289" s="421" t="s">
        <v>442</v>
      </c>
      <c r="B289" s="421" t="s">
        <v>153</v>
      </c>
      <c r="C289" s="421" t="s">
        <v>33</v>
      </c>
      <c r="D289" s="27" t="s">
        <v>45</v>
      </c>
      <c r="E289" s="27" t="s">
        <v>145</v>
      </c>
      <c r="F289" s="27" t="s">
        <v>152</v>
      </c>
      <c r="G289" s="27"/>
      <c r="H289" s="25">
        <f t="shared" ref="H289:S289" si="65">SUM(H290:H295)</f>
        <v>41377364.079999998</v>
      </c>
      <c r="I289" s="25">
        <f t="shared" si="65"/>
        <v>40687757.690000005</v>
      </c>
      <c r="J289" s="354">
        <f t="shared" si="65"/>
        <v>41650771.799999997</v>
      </c>
      <c r="K289" s="354">
        <f t="shared" si="65"/>
        <v>40774107.25</v>
      </c>
      <c r="L289" s="25">
        <f t="shared" si="65"/>
        <v>0</v>
      </c>
      <c r="M289" s="25">
        <f t="shared" si="65"/>
        <v>0</v>
      </c>
      <c r="N289" s="25">
        <f t="shared" si="65"/>
        <v>0</v>
      </c>
      <c r="O289" s="25">
        <f t="shared" si="65"/>
        <v>0</v>
      </c>
      <c r="P289" s="25">
        <f t="shared" si="65"/>
        <v>0</v>
      </c>
      <c r="Q289" s="25">
        <f t="shared" si="65"/>
        <v>0</v>
      </c>
      <c r="R289" s="25">
        <f t="shared" si="65"/>
        <v>44829341</v>
      </c>
      <c r="S289" s="25">
        <f t="shared" si="65"/>
        <v>44829341</v>
      </c>
      <c r="T289" s="11"/>
    </row>
    <row r="290" spans="1:20" s="9" customFormat="1" ht="45" customHeight="1" x14ac:dyDescent="0.2">
      <c r="A290" s="422"/>
      <c r="B290" s="422"/>
      <c r="C290" s="422"/>
      <c r="D290" s="16" t="s">
        <v>45</v>
      </c>
      <c r="E290" s="16" t="s">
        <v>145</v>
      </c>
      <c r="F290" s="76" t="s">
        <v>354</v>
      </c>
      <c r="G290" s="16" t="s">
        <v>147</v>
      </c>
      <c r="H290" s="15">
        <f>'9 средства по кодам'!H220</f>
        <v>25488450.949999999</v>
      </c>
      <c r="I290" s="15">
        <f>'9 средства по кодам'!I220</f>
        <v>25488361.960000001</v>
      </c>
      <c r="J290" s="355">
        <f>'9 средства по кодам'!L220</f>
        <v>23561666.199999999</v>
      </c>
      <c r="K290" s="355">
        <f>'9 средства по кодам'!M220</f>
        <v>23546701.469999999</v>
      </c>
      <c r="L290" s="15">
        <f>'9 средства по кодам'!N220</f>
        <v>0</v>
      </c>
      <c r="M290" s="15">
        <f>'9 средства по кодам'!O220</f>
        <v>0</v>
      </c>
      <c r="N290" s="15">
        <f>'9 средства по кодам'!P220</f>
        <v>0</v>
      </c>
      <c r="O290" s="15">
        <f>'9 средства по кодам'!Q220</f>
        <v>0</v>
      </c>
      <c r="P290" s="15">
        <f>'9 средства по кодам'!R220</f>
        <v>0</v>
      </c>
      <c r="Q290" s="15">
        <f>'9 средства по кодам'!S220</f>
        <v>0</v>
      </c>
      <c r="R290" s="15">
        <f>'9 средства по кодам'!T220</f>
        <v>26087012</v>
      </c>
      <c r="S290" s="15">
        <f>'9 средства по кодам'!U220</f>
        <v>26087012</v>
      </c>
      <c r="T290" s="11"/>
    </row>
    <row r="291" spans="1:20" s="9" customFormat="1" ht="27.75" customHeight="1" x14ac:dyDescent="0.2">
      <c r="A291" s="422"/>
      <c r="B291" s="422"/>
      <c r="C291" s="422"/>
      <c r="D291" s="16" t="s">
        <v>45</v>
      </c>
      <c r="E291" s="16" t="s">
        <v>145</v>
      </c>
      <c r="F291" s="76" t="s">
        <v>354</v>
      </c>
      <c r="G291" s="16" t="s">
        <v>292</v>
      </c>
      <c r="H291" s="15">
        <f>'9 средства по кодам'!H221</f>
        <v>7427007.8300000001</v>
      </c>
      <c r="I291" s="15">
        <f>'9 средства по кодам'!I221</f>
        <v>7323184.3799999999</v>
      </c>
      <c r="J291" s="355">
        <f>'9 средства по кодам'!L221</f>
        <v>7325267</v>
      </c>
      <c r="K291" s="355">
        <f>'9 средства по кодам'!M221</f>
        <v>7017038.3799999999</v>
      </c>
      <c r="L291" s="15">
        <f>'9 средства по кодам'!N221</f>
        <v>0</v>
      </c>
      <c r="M291" s="15">
        <f>'9 средства по кодам'!O221</f>
        <v>0</v>
      </c>
      <c r="N291" s="15">
        <f>'9 средства по кодам'!P221</f>
        <v>0</v>
      </c>
      <c r="O291" s="15">
        <f>'9 средства по кодам'!Q221</f>
        <v>0</v>
      </c>
      <c r="P291" s="15">
        <f>'9 средства по кодам'!R221</f>
        <v>0</v>
      </c>
      <c r="Q291" s="15">
        <f>'9 средства по кодам'!S221</f>
        <v>0</v>
      </c>
      <c r="R291" s="15">
        <f>'9 средства по кодам'!T221</f>
        <v>7878277</v>
      </c>
      <c r="S291" s="15">
        <f>'9 средства по кодам'!U221</f>
        <v>7878277</v>
      </c>
      <c r="T291" s="11"/>
    </row>
    <row r="292" spans="1:20" s="9" customFormat="1" ht="32.25" customHeight="1" x14ac:dyDescent="0.2">
      <c r="A292" s="422"/>
      <c r="B292" s="422"/>
      <c r="C292" s="422"/>
      <c r="D292" s="16" t="s">
        <v>45</v>
      </c>
      <c r="E292" s="16" t="s">
        <v>145</v>
      </c>
      <c r="F292" s="76" t="s">
        <v>293</v>
      </c>
      <c r="G292" s="16" t="s">
        <v>148</v>
      </c>
      <c r="H292" s="15">
        <f>'9 средства по кодам'!H223</f>
        <v>1763279</v>
      </c>
      <c r="I292" s="15">
        <f>'9 средства по кодам'!I223</f>
        <v>1757760.68</v>
      </c>
      <c r="J292" s="355">
        <v>1823962.92</v>
      </c>
      <c r="K292" s="355">
        <v>1814834.38</v>
      </c>
      <c r="L292" s="15">
        <f>'9 средства по кодам'!N223</f>
        <v>0</v>
      </c>
      <c r="M292" s="15">
        <f>'9 средства по кодам'!O223</f>
        <v>0</v>
      </c>
      <c r="N292" s="15">
        <f>'9 средства по кодам'!P223</f>
        <v>0</v>
      </c>
      <c r="O292" s="15">
        <f>'9 средства по кодам'!Q223</f>
        <v>0</v>
      </c>
      <c r="P292" s="15">
        <f>'9 средства по кодам'!R223</f>
        <v>0</v>
      </c>
      <c r="Q292" s="15">
        <f>'9 средства по кодам'!S223</f>
        <v>0</v>
      </c>
      <c r="R292" s="15">
        <f>'9 средства по кодам'!T223</f>
        <v>1368700</v>
      </c>
      <c r="S292" s="15">
        <f>'9 средства по кодам'!U223</f>
        <v>1368700</v>
      </c>
      <c r="T292" s="11"/>
    </row>
    <row r="293" spans="1:20" s="9" customFormat="1" ht="86.25" customHeight="1" x14ac:dyDescent="0.2">
      <c r="A293" s="422"/>
      <c r="B293" s="422"/>
      <c r="C293" s="422"/>
      <c r="D293" s="16" t="s">
        <v>45</v>
      </c>
      <c r="E293" s="16" t="s">
        <v>145</v>
      </c>
      <c r="F293" s="76" t="s">
        <v>294</v>
      </c>
      <c r="G293" s="16" t="s">
        <v>149</v>
      </c>
      <c r="H293" s="15">
        <f>'9 средства по кодам'!H224</f>
        <v>6690519.3000000007</v>
      </c>
      <c r="I293" s="15">
        <f>'9 средства по кодам'!I224</f>
        <v>6110344.1600000001</v>
      </c>
      <c r="J293" s="355">
        <v>8912875.6799999997</v>
      </c>
      <c r="K293" s="355">
        <v>8386746.6799999997</v>
      </c>
      <c r="L293" s="15">
        <f>'9 средства по кодам'!N224</f>
        <v>0</v>
      </c>
      <c r="M293" s="15">
        <f>'9 средства по кодам'!O224</f>
        <v>0</v>
      </c>
      <c r="N293" s="15">
        <f>'9 средства по кодам'!P224</f>
        <v>0</v>
      </c>
      <c r="O293" s="15">
        <f>'9 средства по кодам'!Q224</f>
        <v>0</v>
      </c>
      <c r="P293" s="15">
        <f>'9 средства по кодам'!R224</f>
        <v>0</v>
      </c>
      <c r="Q293" s="15">
        <f>'9 средства по кодам'!S224</f>
        <v>0</v>
      </c>
      <c r="R293" s="15">
        <f>'9 средства по кодам'!T224</f>
        <v>9481852</v>
      </c>
      <c r="S293" s="15">
        <f>'9 средства по кодам'!U224</f>
        <v>9481852</v>
      </c>
      <c r="T293" s="11"/>
    </row>
    <row r="294" spans="1:20" s="9" customFormat="1" ht="21.75" customHeight="1" x14ac:dyDescent="0.2">
      <c r="A294" s="422"/>
      <c r="B294" s="422"/>
      <c r="C294" s="422"/>
      <c r="D294" s="16" t="s">
        <v>45</v>
      </c>
      <c r="E294" s="16" t="s">
        <v>145</v>
      </c>
      <c r="F294" s="76" t="s">
        <v>295</v>
      </c>
      <c r="G294" s="16" t="s">
        <v>150</v>
      </c>
      <c r="H294" s="15">
        <f>'9 средства по кодам'!H225</f>
        <v>2320</v>
      </c>
      <c r="I294" s="15">
        <f>'9 средства по кодам'!I225</f>
        <v>2320</v>
      </c>
      <c r="J294" s="355">
        <f>'9 средства по кодам'!L225</f>
        <v>14500</v>
      </c>
      <c r="K294" s="355">
        <f>'9 средства по кодам'!M225</f>
        <v>3420</v>
      </c>
      <c r="L294" s="15">
        <f>'9 средства по кодам'!N225</f>
        <v>0</v>
      </c>
      <c r="M294" s="15">
        <f>'9 средства по кодам'!O225</f>
        <v>0</v>
      </c>
      <c r="N294" s="15">
        <f>'9 средства по кодам'!P225</f>
        <v>0</v>
      </c>
      <c r="O294" s="15">
        <f>'9 средства по кодам'!Q225</f>
        <v>0</v>
      </c>
      <c r="P294" s="15">
        <f>'9 средства по кодам'!R225</f>
        <v>0</v>
      </c>
      <c r="Q294" s="15">
        <f>'9 средства по кодам'!S225</f>
        <v>0</v>
      </c>
      <c r="R294" s="15">
        <f>'9 средства по кодам'!T225</f>
        <v>7000</v>
      </c>
      <c r="S294" s="15">
        <f>'9 средства по кодам'!U225</f>
        <v>7000</v>
      </c>
      <c r="T294" s="11"/>
    </row>
    <row r="295" spans="1:20" s="9" customFormat="1" ht="20.25" customHeight="1" x14ac:dyDescent="0.2">
      <c r="A295" s="423"/>
      <c r="B295" s="423"/>
      <c r="C295" s="423"/>
      <c r="D295" s="16" t="s">
        <v>45</v>
      </c>
      <c r="E295" s="16" t="s">
        <v>145</v>
      </c>
      <c r="F295" s="76" t="s">
        <v>295</v>
      </c>
      <c r="G295" s="16" t="s">
        <v>296</v>
      </c>
      <c r="H295" s="15">
        <f>'9 средства по кодам'!H226</f>
        <v>5787</v>
      </c>
      <c r="I295" s="15">
        <f>'9 средства по кодам'!I226</f>
        <v>5786.51</v>
      </c>
      <c r="J295" s="355">
        <f>'9 средства по кодам'!L226</f>
        <v>12500</v>
      </c>
      <c r="K295" s="355">
        <f>'9 средства по кодам'!M226</f>
        <v>5366.34</v>
      </c>
      <c r="L295" s="15">
        <f>'9 средства по кодам'!N226</f>
        <v>0</v>
      </c>
      <c r="M295" s="15">
        <f>'9 средства по кодам'!O226</f>
        <v>0</v>
      </c>
      <c r="N295" s="15">
        <f>'9 средства по кодам'!P226</f>
        <v>0</v>
      </c>
      <c r="O295" s="15">
        <f>'9 средства по кодам'!Q226</f>
        <v>0</v>
      </c>
      <c r="P295" s="15">
        <f>'9 средства по кодам'!R226</f>
        <v>0</v>
      </c>
      <c r="Q295" s="15">
        <f>'9 средства по кодам'!S226</f>
        <v>0</v>
      </c>
      <c r="R295" s="15">
        <f>'9 средства по кодам'!T226</f>
        <v>6500</v>
      </c>
      <c r="S295" s="15">
        <f>'9 средства по кодам'!U226</f>
        <v>6500</v>
      </c>
      <c r="T295" s="11"/>
    </row>
    <row r="296" spans="1:20" s="9" customFormat="1" ht="20.25" customHeight="1" x14ac:dyDescent="0.2">
      <c r="A296" s="424" t="s">
        <v>443</v>
      </c>
      <c r="B296" s="421" t="s">
        <v>411</v>
      </c>
      <c r="C296" s="424" t="s">
        <v>33</v>
      </c>
      <c r="D296" s="27" t="s">
        <v>45</v>
      </c>
      <c r="E296" s="27" t="s">
        <v>145</v>
      </c>
      <c r="F296" s="76"/>
      <c r="G296" s="16"/>
      <c r="H296" s="25">
        <f>H297+H298</f>
        <v>866031.41999999993</v>
      </c>
      <c r="I296" s="25">
        <f>I297+I298</f>
        <v>866031.41999999993</v>
      </c>
      <c r="J296" s="354">
        <f t="shared" ref="J296:S296" si="66">J297+J298</f>
        <v>0</v>
      </c>
      <c r="K296" s="354">
        <f t="shared" si="66"/>
        <v>0</v>
      </c>
      <c r="L296" s="25">
        <f t="shared" si="66"/>
        <v>0</v>
      </c>
      <c r="M296" s="25">
        <f t="shared" si="66"/>
        <v>0</v>
      </c>
      <c r="N296" s="25">
        <f t="shared" si="66"/>
        <v>0</v>
      </c>
      <c r="O296" s="25">
        <f t="shared" si="66"/>
        <v>0</v>
      </c>
      <c r="P296" s="25">
        <f t="shared" si="66"/>
        <v>0</v>
      </c>
      <c r="Q296" s="25">
        <f t="shared" si="66"/>
        <v>0</v>
      </c>
      <c r="R296" s="25">
        <f t="shared" si="66"/>
        <v>0</v>
      </c>
      <c r="S296" s="25">
        <f t="shared" si="66"/>
        <v>0</v>
      </c>
      <c r="T296" s="11"/>
    </row>
    <row r="297" spans="1:20" s="9" customFormat="1" ht="117.75" customHeight="1" x14ac:dyDescent="0.2">
      <c r="A297" s="446"/>
      <c r="B297" s="422"/>
      <c r="C297" s="446"/>
      <c r="D297" s="16" t="s">
        <v>45</v>
      </c>
      <c r="E297" s="16" t="s">
        <v>145</v>
      </c>
      <c r="F297" s="76" t="s">
        <v>425</v>
      </c>
      <c r="G297" s="16" t="s">
        <v>147</v>
      </c>
      <c r="H297" s="15">
        <f>'9 средства по кодам'!H227</f>
        <v>665154.69999999995</v>
      </c>
      <c r="I297" s="15">
        <f>'9 средства по кодам'!I227</f>
        <v>665154.69999999995</v>
      </c>
      <c r="J297" s="355">
        <f>'9 средства по кодам'!L227</f>
        <v>0</v>
      </c>
      <c r="K297" s="355">
        <f>'9 средства по кодам'!M227</f>
        <v>0</v>
      </c>
      <c r="L297" s="15">
        <f>'9 средства по кодам'!N227</f>
        <v>0</v>
      </c>
      <c r="M297" s="15">
        <f>'9 средства по кодам'!O227</f>
        <v>0</v>
      </c>
      <c r="N297" s="15">
        <f>'9 средства по кодам'!P227</f>
        <v>0</v>
      </c>
      <c r="O297" s="15">
        <f>'9 средства по кодам'!Q227</f>
        <v>0</v>
      </c>
      <c r="P297" s="15">
        <f>'9 средства по кодам'!R227</f>
        <v>0</v>
      </c>
      <c r="Q297" s="15">
        <f>'9 средства по кодам'!S227</f>
        <v>0</v>
      </c>
      <c r="R297" s="15">
        <f>'9 средства по кодам'!T227</f>
        <v>0</v>
      </c>
      <c r="S297" s="15">
        <f>'9 средства по кодам'!U227</f>
        <v>0</v>
      </c>
      <c r="T297" s="11"/>
    </row>
    <row r="298" spans="1:20" s="9" customFormat="1" ht="129" customHeight="1" x14ac:dyDescent="0.2">
      <c r="A298" s="425"/>
      <c r="B298" s="423"/>
      <c r="C298" s="425"/>
      <c r="D298" s="16" t="s">
        <v>45</v>
      </c>
      <c r="E298" s="16" t="s">
        <v>145</v>
      </c>
      <c r="F298" s="76" t="s">
        <v>425</v>
      </c>
      <c r="G298" s="16" t="s">
        <v>292</v>
      </c>
      <c r="H298" s="15">
        <f>'9 средства по кодам'!H228</f>
        <v>200876.72</v>
      </c>
      <c r="I298" s="15">
        <f>'9 средства по кодам'!I228</f>
        <v>200876.72</v>
      </c>
      <c r="J298" s="355">
        <f>'9 средства по кодам'!L228</f>
        <v>0</v>
      </c>
      <c r="K298" s="355">
        <f>'9 средства по кодам'!M228</f>
        <v>0</v>
      </c>
      <c r="L298" s="15">
        <f>'9 средства по кодам'!N228</f>
        <v>0</v>
      </c>
      <c r="M298" s="15">
        <f>'9 средства по кодам'!O228</f>
        <v>0</v>
      </c>
      <c r="N298" s="15">
        <f>'9 средства по кодам'!P228</f>
        <v>0</v>
      </c>
      <c r="O298" s="15">
        <f>'9 средства по кодам'!Q228</f>
        <v>0</v>
      </c>
      <c r="P298" s="15">
        <f>'9 средства по кодам'!R228</f>
        <v>0</v>
      </c>
      <c r="Q298" s="15">
        <f>'9 средства по кодам'!S228</f>
        <v>0</v>
      </c>
      <c r="R298" s="15">
        <f>'9 средства по кодам'!T228</f>
        <v>0</v>
      </c>
      <c r="S298" s="15">
        <f>'9 средства по кодам'!U228</f>
        <v>0</v>
      </c>
      <c r="T298" s="11"/>
    </row>
    <row r="299" spans="1:20" s="9" customFormat="1" ht="26.25" customHeight="1" x14ac:dyDescent="0.2">
      <c r="A299" s="424" t="s">
        <v>445</v>
      </c>
      <c r="B299" s="421" t="s">
        <v>433</v>
      </c>
      <c r="C299" s="232"/>
      <c r="D299" s="16" t="s">
        <v>45</v>
      </c>
      <c r="E299" s="16" t="s">
        <v>145</v>
      </c>
      <c r="F299" s="76"/>
      <c r="G299" s="16"/>
      <c r="H299" s="25">
        <f>H300+H301</f>
        <v>867836</v>
      </c>
      <c r="I299" s="25">
        <f>I300+I301</f>
        <v>838022.6</v>
      </c>
      <c r="J299" s="354">
        <f t="shared" ref="J299:S299" si="67">J300+J301</f>
        <v>0</v>
      </c>
      <c r="K299" s="354">
        <f t="shared" si="67"/>
        <v>0</v>
      </c>
      <c r="L299" s="25">
        <f t="shared" si="67"/>
        <v>0</v>
      </c>
      <c r="M299" s="25">
        <f t="shared" si="67"/>
        <v>0</v>
      </c>
      <c r="N299" s="25">
        <f t="shared" si="67"/>
        <v>0</v>
      </c>
      <c r="O299" s="25">
        <f t="shared" si="67"/>
        <v>0</v>
      </c>
      <c r="P299" s="25">
        <f t="shared" si="67"/>
        <v>0</v>
      </c>
      <c r="Q299" s="25">
        <f t="shared" si="67"/>
        <v>0</v>
      </c>
      <c r="R299" s="25">
        <f t="shared" si="67"/>
        <v>0</v>
      </c>
      <c r="S299" s="25">
        <f t="shared" si="67"/>
        <v>0</v>
      </c>
      <c r="T299" s="11"/>
    </row>
    <row r="300" spans="1:20" s="9" customFormat="1" ht="31.5" customHeight="1" x14ac:dyDescent="0.2">
      <c r="A300" s="446"/>
      <c r="B300" s="422"/>
      <c r="C300" s="232" t="s">
        <v>33</v>
      </c>
      <c r="D300" s="16" t="s">
        <v>45</v>
      </c>
      <c r="E300" s="16" t="s">
        <v>145</v>
      </c>
      <c r="F300" s="76" t="s">
        <v>444</v>
      </c>
      <c r="G300" s="16" t="s">
        <v>147</v>
      </c>
      <c r="H300" s="15">
        <f>'9 средства по кодам'!H229</f>
        <v>666541</v>
      </c>
      <c r="I300" s="15">
        <f>'9 средства по кодам'!I229</f>
        <v>666540.22</v>
      </c>
      <c r="J300" s="355">
        <f>'9 средства по кодам'!L229</f>
        <v>0</v>
      </c>
      <c r="K300" s="355">
        <f>'9 средства по кодам'!M229</f>
        <v>0</v>
      </c>
      <c r="L300" s="15">
        <f>'9 средства по кодам'!N229</f>
        <v>0</v>
      </c>
      <c r="M300" s="15">
        <f>'9 средства по кодам'!O229</f>
        <v>0</v>
      </c>
      <c r="N300" s="15">
        <f>'9 средства по кодам'!P229</f>
        <v>0</v>
      </c>
      <c r="O300" s="15">
        <f>'9 средства по кодам'!Q229</f>
        <v>0</v>
      </c>
      <c r="P300" s="15">
        <f>'9 средства по кодам'!R229</f>
        <v>0</v>
      </c>
      <c r="Q300" s="15">
        <f>'9 средства по кодам'!S229</f>
        <v>0</v>
      </c>
      <c r="R300" s="15">
        <f>'9 средства по кодам'!T229</f>
        <v>0</v>
      </c>
      <c r="S300" s="15">
        <f>'9 средства по кодам'!U229</f>
        <v>0</v>
      </c>
      <c r="T300" s="11"/>
    </row>
    <row r="301" spans="1:20" s="9" customFormat="1" ht="36.75" customHeight="1" x14ac:dyDescent="0.2">
      <c r="A301" s="425"/>
      <c r="B301" s="423"/>
      <c r="C301" s="232"/>
      <c r="D301" s="16" t="s">
        <v>45</v>
      </c>
      <c r="E301" s="16" t="s">
        <v>145</v>
      </c>
      <c r="F301" s="76" t="s">
        <v>444</v>
      </c>
      <c r="G301" s="16" t="s">
        <v>292</v>
      </c>
      <c r="H301" s="15">
        <f>'9 средства по кодам'!H230</f>
        <v>201295</v>
      </c>
      <c r="I301" s="15">
        <f>'9 средства по кодам'!I230</f>
        <v>171482.38</v>
      </c>
      <c r="J301" s="355">
        <f>'9 средства по кодам'!L230</f>
        <v>0</v>
      </c>
      <c r="K301" s="355">
        <f>'9 средства по кодам'!M230</f>
        <v>0</v>
      </c>
      <c r="L301" s="15">
        <f>'9 средства по кодам'!N230</f>
        <v>0</v>
      </c>
      <c r="M301" s="15">
        <f>'9 средства по кодам'!O230</f>
        <v>0</v>
      </c>
      <c r="N301" s="15">
        <f>'9 средства по кодам'!P230</f>
        <v>0</v>
      </c>
      <c r="O301" s="15">
        <f>'9 средства по кодам'!Q230</f>
        <v>0</v>
      </c>
      <c r="P301" s="15">
        <f>'9 средства по кодам'!R230</f>
        <v>0</v>
      </c>
      <c r="Q301" s="15">
        <f>'9 средства по кодам'!S230</f>
        <v>0</v>
      </c>
      <c r="R301" s="15">
        <f>'9 средства по кодам'!T230</f>
        <v>0</v>
      </c>
      <c r="S301" s="15">
        <f>'9 средства по кодам'!U230</f>
        <v>0</v>
      </c>
      <c r="T301" s="11"/>
    </row>
    <row r="302" spans="1:20" s="9" customFormat="1" ht="24.75" customHeight="1" x14ac:dyDescent="0.2">
      <c r="A302" s="424" t="s">
        <v>408</v>
      </c>
      <c r="B302" s="421" t="s">
        <v>154</v>
      </c>
      <c r="C302" s="424" t="s">
        <v>33</v>
      </c>
      <c r="D302" s="27" t="s">
        <v>45</v>
      </c>
      <c r="E302" s="27" t="s">
        <v>145</v>
      </c>
      <c r="F302" s="77"/>
      <c r="G302" s="27"/>
      <c r="H302" s="25">
        <f t="shared" ref="H302:S302" si="68">SUM(H303:H304)</f>
        <v>492088</v>
      </c>
      <c r="I302" s="25">
        <f t="shared" si="68"/>
        <v>492088</v>
      </c>
      <c r="J302" s="354">
        <f t="shared" si="68"/>
        <v>492088</v>
      </c>
      <c r="K302" s="354">
        <f t="shared" si="68"/>
        <v>492088</v>
      </c>
      <c r="L302" s="25">
        <f t="shared" si="68"/>
        <v>0</v>
      </c>
      <c r="M302" s="25">
        <f t="shared" si="68"/>
        <v>0</v>
      </c>
      <c r="N302" s="25">
        <f t="shared" si="68"/>
        <v>0</v>
      </c>
      <c r="O302" s="25">
        <f t="shared" si="68"/>
        <v>0</v>
      </c>
      <c r="P302" s="25">
        <f t="shared" si="68"/>
        <v>0</v>
      </c>
      <c r="Q302" s="25">
        <f t="shared" si="68"/>
        <v>0</v>
      </c>
      <c r="R302" s="25">
        <f t="shared" si="68"/>
        <v>492088</v>
      </c>
      <c r="S302" s="25">
        <f t="shared" si="68"/>
        <v>492088</v>
      </c>
      <c r="T302" s="11"/>
    </row>
    <row r="303" spans="1:20" s="9" customFormat="1" ht="45" customHeight="1" x14ac:dyDescent="0.2">
      <c r="A303" s="446"/>
      <c r="B303" s="422"/>
      <c r="C303" s="446"/>
      <c r="D303" s="34" t="s">
        <v>45</v>
      </c>
      <c r="E303" s="34" t="s">
        <v>145</v>
      </c>
      <c r="F303" s="75" t="s">
        <v>355</v>
      </c>
      <c r="G303" s="16" t="s">
        <v>147</v>
      </c>
      <c r="H303" s="15">
        <f>'9 средства по кодам'!H232</f>
        <v>377948</v>
      </c>
      <c r="I303" s="15">
        <f>'9 средства по кодам'!I232</f>
        <v>377948</v>
      </c>
      <c r="J303" s="355">
        <f>'9 средства по кодам'!L232</f>
        <v>377948</v>
      </c>
      <c r="K303" s="355">
        <f>'9 средства по кодам'!M232</f>
        <v>377948</v>
      </c>
      <c r="L303" s="15">
        <f>'9 средства по кодам'!N232</f>
        <v>0</v>
      </c>
      <c r="M303" s="15">
        <f>'9 средства по кодам'!O232</f>
        <v>0</v>
      </c>
      <c r="N303" s="15">
        <f>'9 средства по кодам'!P232</f>
        <v>0</v>
      </c>
      <c r="O303" s="15">
        <f>'9 средства по кодам'!Q232</f>
        <v>0</v>
      </c>
      <c r="P303" s="15">
        <f>'9 средства по кодам'!R232</f>
        <v>0</v>
      </c>
      <c r="Q303" s="15">
        <f>'9 средства по кодам'!S232</f>
        <v>0</v>
      </c>
      <c r="R303" s="15">
        <f>'9 средства по кодам'!T232</f>
        <v>377948</v>
      </c>
      <c r="S303" s="15">
        <f>'9 средства по кодам'!U232</f>
        <v>377948</v>
      </c>
      <c r="T303" s="11"/>
    </row>
    <row r="304" spans="1:20" s="9" customFormat="1" ht="42" customHeight="1" x14ac:dyDescent="0.2">
      <c r="A304" s="425"/>
      <c r="B304" s="423"/>
      <c r="C304" s="425"/>
      <c r="D304" s="34" t="s">
        <v>45</v>
      </c>
      <c r="E304" s="34" t="s">
        <v>145</v>
      </c>
      <c r="F304" s="75" t="s">
        <v>355</v>
      </c>
      <c r="G304" s="16" t="s">
        <v>292</v>
      </c>
      <c r="H304" s="15">
        <f>'9 средства по кодам'!H233</f>
        <v>114140</v>
      </c>
      <c r="I304" s="15">
        <f>'9 средства по кодам'!I233</f>
        <v>114140</v>
      </c>
      <c r="J304" s="355">
        <f>'9 средства по кодам'!L233</f>
        <v>114140</v>
      </c>
      <c r="K304" s="355">
        <f>'9 средства по кодам'!M233</f>
        <v>114140</v>
      </c>
      <c r="L304" s="15">
        <f>'9 средства по кодам'!N233</f>
        <v>0</v>
      </c>
      <c r="M304" s="15">
        <f>'9 средства по кодам'!O233</f>
        <v>0</v>
      </c>
      <c r="N304" s="15">
        <f>'9 средства по кодам'!P233</f>
        <v>0</v>
      </c>
      <c r="O304" s="15">
        <f>'9 средства по кодам'!Q233</f>
        <v>0</v>
      </c>
      <c r="P304" s="15">
        <f>'9 средства по кодам'!R233</f>
        <v>0</v>
      </c>
      <c r="Q304" s="15">
        <f>'9 средства по кодам'!S233</f>
        <v>0</v>
      </c>
      <c r="R304" s="15">
        <f>'9 средства по кодам'!T233</f>
        <v>114140</v>
      </c>
      <c r="S304" s="15">
        <f>'9 средства по кодам'!U233</f>
        <v>114140</v>
      </c>
      <c r="T304" s="15">
        <f>'9 средства по кодам'!V233</f>
        <v>0</v>
      </c>
    </row>
    <row r="305" spans="1:22" ht="21.75" customHeight="1" x14ac:dyDescent="0.2">
      <c r="A305" s="516" t="s">
        <v>409</v>
      </c>
      <c r="B305" s="488" t="s">
        <v>460</v>
      </c>
      <c r="C305" s="551" t="s">
        <v>35</v>
      </c>
      <c r="D305" s="27" t="s">
        <v>45</v>
      </c>
      <c r="E305" s="27" t="s">
        <v>145</v>
      </c>
      <c r="F305" s="77"/>
      <c r="G305" s="27"/>
      <c r="H305" s="25">
        <f>'9 средства по кодам'!H234</f>
        <v>0</v>
      </c>
      <c r="I305" s="25">
        <f>'9 средства по кодам'!I234</f>
        <v>0</v>
      </c>
      <c r="J305" s="354">
        <f>'9 средства по кодам'!L234</f>
        <v>1177793.8700000001</v>
      </c>
      <c r="K305" s="354">
        <f>'9 средства по кодам'!M234</f>
        <v>1177793.8700000001</v>
      </c>
      <c r="L305" s="25">
        <f>'9 средства по кодам'!N234</f>
        <v>0</v>
      </c>
      <c r="M305" s="25">
        <f>'9 средства по кодам'!O234</f>
        <v>0</v>
      </c>
      <c r="N305" s="25">
        <f>'9 средства по кодам'!P234</f>
        <v>0</v>
      </c>
      <c r="O305" s="25">
        <f>'9 средства по кодам'!Q234</f>
        <v>0</v>
      </c>
      <c r="P305" s="25">
        <f>'9 средства по кодам'!R234</f>
        <v>0</v>
      </c>
      <c r="Q305" s="25">
        <f>'9 средства по кодам'!S234</f>
        <v>0</v>
      </c>
      <c r="R305" s="25">
        <f>'9 средства по кодам'!T234</f>
        <v>0</v>
      </c>
      <c r="S305" s="25">
        <f>'9 средства по кодам'!U234</f>
        <v>0</v>
      </c>
      <c r="T305" s="25">
        <f>'9 средства по кодам'!V234</f>
        <v>0</v>
      </c>
    </row>
    <row r="306" spans="1:22" ht="48" customHeight="1" x14ac:dyDescent="0.2">
      <c r="A306" s="516"/>
      <c r="B306" s="488"/>
      <c r="C306" s="551"/>
      <c r="D306" s="34" t="s">
        <v>45</v>
      </c>
      <c r="E306" s="34" t="s">
        <v>145</v>
      </c>
      <c r="F306" s="547" t="s">
        <v>462</v>
      </c>
      <c r="G306" s="16" t="s">
        <v>147</v>
      </c>
      <c r="H306" s="15">
        <f>'9 средства по кодам'!H235</f>
        <v>0</v>
      </c>
      <c r="I306" s="15">
        <f>'9 средства по кодам'!I235</f>
        <v>0</v>
      </c>
      <c r="J306" s="355">
        <f>'9 средства по кодам'!L235</f>
        <v>832224.62</v>
      </c>
      <c r="K306" s="355">
        <f>'9 средства по кодам'!M235</f>
        <v>832224.62</v>
      </c>
      <c r="L306" s="15">
        <f>'9 средства по кодам'!N235</f>
        <v>0</v>
      </c>
      <c r="M306" s="15">
        <f>'9 средства по кодам'!O235</f>
        <v>0</v>
      </c>
      <c r="N306" s="15">
        <f>'9 средства по кодам'!P235</f>
        <v>0</v>
      </c>
      <c r="O306" s="15">
        <f>'9 средства по кодам'!Q235</f>
        <v>0</v>
      </c>
      <c r="P306" s="15">
        <f>'9 средства по кодам'!R235</f>
        <v>0</v>
      </c>
      <c r="Q306" s="15">
        <f>'9 средства по кодам'!S235</f>
        <v>0</v>
      </c>
      <c r="R306" s="15">
        <f>'9 средства по кодам'!T235</f>
        <v>0</v>
      </c>
      <c r="S306" s="15">
        <f>'9 средства по кодам'!U235</f>
        <v>0</v>
      </c>
      <c r="T306" s="15">
        <f>'9 средства по кодам'!V235</f>
        <v>0</v>
      </c>
    </row>
    <row r="307" spans="1:22" ht="22.5" customHeight="1" x14ac:dyDescent="0.2">
      <c r="A307" s="516"/>
      <c r="B307" s="488"/>
      <c r="C307" s="551"/>
      <c r="D307" s="34" t="s">
        <v>45</v>
      </c>
      <c r="E307" s="34" t="s">
        <v>145</v>
      </c>
      <c r="F307" s="548"/>
      <c r="G307" s="16" t="s">
        <v>292</v>
      </c>
      <c r="H307" s="15">
        <f>'9 средства по кодам'!H236</f>
        <v>0</v>
      </c>
      <c r="I307" s="15">
        <f>'9 средства по кодам'!I236</f>
        <v>0</v>
      </c>
      <c r="J307" s="355">
        <f>'9 средства по кодам'!L236</f>
        <v>251269.25</v>
      </c>
      <c r="K307" s="355">
        <f>'9 средства по кодам'!M236</f>
        <v>251269.25</v>
      </c>
      <c r="L307" s="15">
        <f>'9 средства по кодам'!N236</f>
        <v>0</v>
      </c>
      <c r="M307" s="15">
        <f>'9 средства по кодам'!O236</f>
        <v>0</v>
      </c>
      <c r="N307" s="15">
        <f>'9 средства по кодам'!P236</f>
        <v>0</v>
      </c>
      <c r="O307" s="15">
        <f>'9 средства по кодам'!Q236</f>
        <v>0</v>
      </c>
      <c r="P307" s="15">
        <f>'9 средства по кодам'!R236</f>
        <v>0</v>
      </c>
      <c r="Q307" s="15">
        <f>'9 средства по кодам'!S236</f>
        <v>0</v>
      </c>
      <c r="R307" s="15">
        <f>'9 средства по кодам'!T236</f>
        <v>0</v>
      </c>
      <c r="S307" s="15">
        <f>'9 средства по кодам'!U236</f>
        <v>0</v>
      </c>
      <c r="T307" s="15">
        <f>'9 средства по кодам'!V236</f>
        <v>0</v>
      </c>
    </row>
    <row r="308" spans="1:22" ht="22.5" customHeight="1" x14ac:dyDescent="0.2">
      <c r="A308" s="520" t="s">
        <v>414</v>
      </c>
      <c r="B308" s="523" t="s">
        <v>524</v>
      </c>
      <c r="C308" s="552" t="s">
        <v>35</v>
      </c>
      <c r="D308" s="530" t="s">
        <v>45</v>
      </c>
      <c r="E308" s="530" t="s">
        <v>145</v>
      </c>
      <c r="F308" s="556" t="s">
        <v>542</v>
      </c>
      <c r="G308" s="392"/>
      <c r="H308" s="15"/>
      <c r="I308" s="15"/>
      <c r="J308" s="354">
        <f>J309+J310</f>
        <v>94300</v>
      </c>
      <c r="K308" s="354">
        <f>K309+K310</f>
        <v>94300</v>
      </c>
      <c r="L308" s="15"/>
      <c r="M308" s="15"/>
      <c r="N308" s="15"/>
      <c r="O308" s="15"/>
      <c r="P308" s="15"/>
      <c r="Q308" s="15"/>
      <c r="R308" s="15"/>
      <c r="S308" s="15"/>
      <c r="T308" s="15"/>
    </row>
    <row r="309" spans="1:22" ht="22.5" customHeight="1" x14ac:dyDescent="0.2">
      <c r="A309" s="521"/>
      <c r="B309" s="524"/>
      <c r="C309" s="553"/>
      <c r="D309" s="555"/>
      <c r="E309" s="555"/>
      <c r="F309" s="557"/>
      <c r="G309" s="392" t="s">
        <v>147</v>
      </c>
      <c r="H309" s="15"/>
      <c r="I309" s="15"/>
      <c r="J309" s="355">
        <v>72540</v>
      </c>
      <c r="K309" s="355">
        <v>72540</v>
      </c>
      <c r="L309" s="15"/>
      <c r="M309" s="15"/>
      <c r="N309" s="15"/>
      <c r="O309" s="15"/>
      <c r="P309" s="15"/>
      <c r="Q309" s="15"/>
      <c r="R309" s="15"/>
      <c r="S309" s="15"/>
      <c r="T309" s="15"/>
    </row>
    <row r="310" spans="1:22" ht="60.75" customHeight="1" x14ac:dyDescent="0.2">
      <c r="A310" s="522"/>
      <c r="B310" s="525"/>
      <c r="C310" s="554"/>
      <c r="D310" s="531"/>
      <c r="E310" s="531"/>
      <c r="F310" s="558"/>
      <c r="G310" s="392" t="s">
        <v>292</v>
      </c>
      <c r="H310" s="15"/>
      <c r="I310" s="15"/>
      <c r="J310" s="355">
        <v>21760</v>
      </c>
      <c r="K310" s="355">
        <v>21760</v>
      </c>
      <c r="L310" s="15"/>
      <c r="M310" s="15"/>
      <c r="N310" s="15"/>
      <c r="O310" s="15"/>
      <c r="P310" s="15"/>
      <c r="Q310" s="15"/>
      <c r="R310" s="15"/>
      <c r="S310" s="15"/>
      <c r="T310" s="15"/>
    </row>
    <row r="311" spans="1:22" ht="33" customHeight="1" x14ac:dyDescent="0.2">
      <c r="A311" s="450" t="s">
        <v>432</v>
      </c>
      <c r="B311" s="450" t="s">
        <v>540</v>
      </c>
      <c r="C311" s="450" t="s">
        <v>35</v>
      </c>
      <c r="D311" s="482">
        <v>444</v>
      </c>
      <c r="E311" s="483" t="s">
        <v>145</v>
      </c>
      <c r="F311" s="483" t="s">
        <v>541</v>
      </c>
      <c r="G311" s="255"/>
      <c r="H311" s="256">
        <v>0</v>
      </c>
      <c r="I311" s="256">
        <v>0</v>
      </c>
      <c r="J311" s="396">
        <f>J312+J313</f>
        <v>95776</v>
      </c>
      <c r="K311" s="396">
        <f>K312+K313</f>
        <v>95776</v>
      </c>
      <c r="L311" s="387">
        <f>L312+L313</f>
        <v>95776</v>
      </c>
      <c r="M311" s="387">
        <f>M312+M313</f>
        <v>95776</v>
      </c>
      <c r="N311" s="256"/>
      <c r="O311" s="256"/>
      <c r="P311" s="256"/>
      <c r="Q311" s="256"/>
      <c r="R311" s="256"/>
      <c r="S311" s="256"/>
      <c r="T311" s="256"/>
      <c r="U311" s="256"/>
      <c r="V311" s="256"/>
    </row>
    <row r="312" spans="1:22" ht="36.75" customHeight="1" x14ac:dyDescent="0.2">
      <c r="A312" s="450"/>
      <c r="B312" s="450"/>
      <c r="C312" s="450"/>
      <c r="D312" s="482"/>
      <c r="E312" s="483"/>
      <c r="F312" s="483"/>
      <c r="G312" s="255"/>
      <c r="H312" s="255"/>
      <c r="I312" s="255"/>
      <c r="J312" s="395">
        <f>73560</f>
        <v>73560</v>
      </c>
      <c r="K312" s="395">
        <v>73560</v>
      </c>
      <c r="L312" s="390">
        <f>73560</f>
        <v>73560</v>
      </c>
      <c r="M312" s="390">
        <f>73560</f>
        <v>73560</v>
      </c>
      <c r="N312" s="255"/>
      <c r="O312" s="255"/>
      <c r="P312" s="255"/>
      <c r="Q312" s="255"/>
      <c r="R312" s="255"/>
      <c r="S312" s="255"/>
      <c r="T312" s="255"/>
      <c r="U312" s="255"/>
      <c r="V312" s="255"/>
    </row>
    <row r="313" spans="1:22" ht="31.5" customHeight="1" x14ac:dyDescent="0.2">
      <c r="A313" s="450"/>
      <c r="B313" s="450"/>
      <c r="C313" s="450"/>
      <c r="D313" s="482"/>
      <c r="E313" s="483"/>
      <c r="F313" s="483"/>
      <c r="G313" s="255"/>
      <c r="H313" s="255"/>
      <c r="I313" s="255"/>
      <c r="J313" s="395">
        <v>22216</v>
      </c>
      <c r="K313" s="395">
        <v>22216</v>
      </c>
      <c r="L313" s="390">
        <f>22216</f>
        <v>22216</v>
      </c>
      <c r="M313" s="390">
        <f>22216</f>
        <v>22216</v>
      </c>
      <c r="N313" s="255"/>
      <c r="O313" s="255"/>
      <c r="P313" s="255"/>
      <c r="Q313" s="255"/>
      <c r="R313" s="255"/>
      <c r="S313" s="255"/>
      <c r="T313" s="255"/>
      <c r="U313" s="255"/>
      <c r="V313" s="255"/>
    </row>
    <row r="314" spans="1:22" ht="10.5" customHeight="1" x14ac:dyDescent="0.2"/>
    <row r="316" spans="1:22" ht="15.75" x14ac:dyDescent="0.25">
      <c r="A316" s="413" t="s">
        <v>472</v>
      </c>
      <c r="B316" s="413"/>
      <c r="C316" s="413"/>
      <c r="D316" s="413"/>
      <c r="E316" s="5"/>
      <c r="F316" s="5"/>
      <c r="G316" s="254"/>
      <c r="H316" s="263" t="s">
        <v>552</v>
      </c>
    </row>
    <row r="318" spans="1:22" s="4" customFormat="1" ht="15.75" x14ac:dyDescent="0.25">
      <c r="A318" s="400"/>
      <c r="B318" s="400"/>
      <c r="C318" s="6"/>
      <c r="H318" s="401"/>
      <c r="I318" s="401"/>
      <c r="J318" s="401"/>
      <c r="K318" s="401"/>
      <c r="L318" s="401"/>
      <c r="M318" s="401"/>
      <c r="N318" s="401"/>
      <c r="O318" s="401"/>
      <c r="P318" s="401"/>
      <c r="Q318" s="401"/>
      <c r="R318" s="401"/>
      <c r="S318" s="401"/>
    </row>
  </sheetData>
  <mergeCells count="195">
    <mergeCell ref="C308:C310"/>
    <mergeCell ref="D308:D310"/>
    <mergeCell ref="E308:E310"/>
    <mergeCell ref="F308:F310"/>
    <mergeCell ref="A311:A313"/>
    <mergeCell ref="B311:B313"/>
    <mergeCell ref="C311:C313"/>
    <mergeCell ref="D311:D313"/>
    <mergeCell ref="E311:E313"/>
    <mergeCell ref="F311:F313"/>
    <mergeCell ref="F306:F307"/>
    <mergeCell ref="A233:A234"/>
    <mergeCell ref="E214:E215"/>
    <mergeCell ref="E233:E234"/>
    <mergeCell ref="B212:B213"/>
    <mergeCell ref="C212:C213"/>
    <mergeCell ref="D219:D220"/>
    <mergeCell ref="E219:E220"/>
    <mergeCell ref="B219:B220"/>
    <mergeCell ref="C219:C220"/>
    <mergeCell ref="A214:A215"/>
    <mergeCell ref="B214:B215"/>
    <mergeCell ref="C214:C215"/>
    <mergeCell ref="A219:A220"/>
    <mergeCell ref="B233:B234"/>
    <mergeCell ref="A228:B232"/>
    <mergeCell ref="A252:A258"/>
    <mergeCell ref="F219:F220"/>
    <mergeCell ref="D233:D234"/>
    <mergeCell ref="D214:D215"/>
    <mergeCell ref="B305:B307"/>
    <mergeCell ref="C305:C307"/>
    <mergeCell ref="C233:C234"/>
    <mergeCell ref="C289:C295"/>
    <mergeCell ref="G194:G195"/>
    <mergeCell ref="A196:A197"/>
    <mergeCell ref="B196:B197"/>
    <mergeCell ref="C196:C197"/>
    <mergeCell ref="D196:D197"/>
    <mergeCell ref="E196:E197"/>
    <mergeCell ref="G196:G197"/>
    <mergeCell ref="A194:A195"/>
    <mergeCell ref="D192:D193"/>
    <mergeCell ref="E192:E193"/>
    <mergeCell ref="F192:F193"/>
    <mergeCell ref="B194:B195"/>
    <mergeCell ref="C194:C195"/>
    <mergeCell ref="D194:D195"/>
    <mergeCell ref="E194:E195"/>
    <mergeCell ref="E190:E191"/>
    <mergeCell ref="A190:A191"/>
    <mergeCell ref="B190:B191"/>
    <mergeCell ref="F190:F191"/>
    <mergeCell ref="D190:D191"/>
    <mergeCell ref="A35:B35"/>
    <mergeCell ref="B37:B38"/>
    <mergeCell ref="D56:D57"/>
    <mergeCell ref="D61:D62"/>
    <mergeCell ref="C182:C183"/>
    <mergeCell ref="A44:B44"/>
    <mergeCell ref="A45:B45"/>
    <mergeCell ref="B71:B73"/>
    <mergeCell ref="A52:A53"/>
    <mergeCell ref="B52:B53"/>
    <mergeCell ref="C37:C38"/>
    <mergeCell ref="E56:E57"/>
    <mergeCell ref="E61:E62"/>
    <mergeCell ref="B87:B89"/>
    <mergeCell ref="C87:C89"/>
    <mergeCell ref="B77:B79"/>
    <mergeCell ref="C77:C79"/>
    <mergeCell ref="C58:C59"/>
    <mergeCell ref="B80:B82"/>
    <mergeCell ref="G190:G191"/>
    <mergeCell ref="C56:C57"/>
    <mergeCell ref="C54:C55"/>
    <mergeCell ref="B54:B55"/>
    <mergeCell ref="C190:C191"/>
    <mergeCell ref="G56:G57"/>
    <mergeCell ref="F56:F57"/>
    <mergeCell ref="A192:A193"/>
    <mergeCell ref="B192:B193"/>
    <mergeCell ref="C192:C193"/>
    <mergeCell ref="A124:A130"/>
    <mergeCell ref="D187:D188"/>
    <mergeCell ref="A156:B159"/>
    <mergeCell ref="C71:C73"/>
    <mergeCell ref="B61:B62"/>
    <mergeCell ref="C68:C70"/>
    <mergeCell ref="C184:C185"/>
    <mergeCell ref="B187:B188"/>
    <mergeCell ref="A154:B154"/>
    <mergeCell ref="A119:B119"/>
    <mergeCell ref="A121:B121"/>
    <mergeCell ref="A54:A55"/>
    <mergeCell ref="A77:A79"/>
    <mergeCell ref="A71:A73"/>
    <mergeCell ref="H318:S318"/>
    <mergeCell ref="A259:B264"/>
    <mergeCell ref="A289:A295"/>
    <mergeCell ref="B302:B304"/>
    <mergeCell ref="C302:C304"/>
    <mergeCell ref="E187:E188"/>
    <mergeCell ref="A56:A57"/>
    <mergeCell ref="A187:A188"/>
    <mergeCell ref="A184:A185"/>
    <mergeCell ref="B184:B185"/>
    <mergeCell ref="B56:B57"/>
    <mergeCell ref="A176:B181"/>
    <mergeCell ref="A61:A62"/>
    <mergeCell ref="A87:A89"/>
    <mergeCell ref="A112:A118"/>
    <mergeCell ref="A131:B134"/>
    <mergeCell ref="B277:B279"/>
    <mergeCell ref="B252:B258"/>
    <mergeCell ref="A277:A279"/>
    <mergeCell ref="B112:B118"/>
    <mergeCell ref="B58:B59"/>
    <mergeCell ref="B182:B183"/>
    <mergeCell ref="A182:A183"/>
    <mergeCell ref="A152:B152"/>
    <mergeCell ref="A318:B318"/>
    <mergeCell ref="A265:A270"/>
    <mergeCell ref="B265:B270"/>
    <mergeCell ref="A271:A276"/>
    <mergeCell ref="B271:B276"/>
    <mergeCell ref="B289:B295"/>
    <mergeCell ref="A316:D316"/>
    <mergeCell ref="A302:A304"/>
    <mergeCell ref="C280:C282"/>
    <mergeCell ref="A305:A307"/>
    <mergeCell ref="C265:C270"/>
    <mergeCell ref="C277:C279"/>
    <mergeCell ref="C284:C285"/>
    <mergeCell ref="A283:A285"/>
    <mergeCell ref="B283:B285"/>
    <mergeCell ref="B286:B288"/>
    <mergeCell ref="A299:A301"/>
    <mergeCell ref="B299:B301"/>
    <mergeCell ref="A296:A298"/>
    <mergeCell ref="B296:B298"/>
    <mergeCell ref="C296:C298"/>
    <mergeCell ref="A286:A288"/>
    <mergeCell ref="A308:A310"/>
    <mergeCell ref="B308:B310"/>
    <mergeCell ref="A25:B25"/>
    <mergeCell ref="A40:B40"/>
    <mergeCell ref="A41:B41"/>
    <mergeCell ref="A42:B42"/>
    <mergeCell ref="A68:A70"/>
    <mergeCell ref="B68:B70"/>
    <mergeCell ref="A30:B30"/>
    <mergeCell ref="A37:A38"/>
    <mergeCell ref="A46:B49"/>
    <mergeCell ref="A58:A59"/>
    <mergeCell ref="B31:B32"/>
    <mergeCell ref="B11:B17"/>
    <mergeCell ref="D8:D10"/>
    <mergeCell ref="E8:E10"/>
    <mergeCell ref="F8:F10"/>
    <mergeCell ref="A18:A24"/>
    <mergeCell ref="B18:B24"/>
    <mergeCell ref="A31:A32"/>
    <mergeCell ref="R1:T1"/>
    <mergeCell ref="R2:T2"/>
    <mergeCell ref="A4:T4"/>
    <mergeCell ref="A7:A10"/>
    <mergeCell ref="B7:B10"/>
    <mergeCell ref="C7:C10"/>
    <mergeCell ref="R8:S9"/>
    <mergeCell ref="D7:G7"/>
    <mergeCell ref="A11:A17"/>
    <mergeCell ref="J8:Q8"/>
    <mergeCell ref="J9:K9"/>
    <mergeCell ref="H7:S7"/>
    <mergeCell ref="T7:T10"/>
    <mergeCell ref="G8:G10"/>
    <mergeCell ref="H8:I8"/>
    <mergeCell ref="H9:I9"/>
    <mergeCell ref="C31:C32"/>
    <mergeCell ref="C80:C82"/>
    <mergeCell ref="A83:A86"/>
    <mergeCell ref="B83:B86"/>
    <mergeCell ref="C83:C86"/>
    <mergeCell ref="A280:A282"/>
    <mergeCell ref="B280:B282"/>
    <mergeCell ref="B124:B130"/>
    <mergeCell ref="A80:A82"/>
    <mergeCell ref="C271:C276"/>
    <mergeCell ref="A163:B166"/>
    <mergeCell ref="A169:A175"/>
    <mergeCell ref="B169:B175"/>
    <mergeCell ref="A206:B211"/>
    <mergeCell ref="C187:C188"/>
    <mergeCell ref="A212:A213"/>
  </mergeCells>
  <pageMargins left="0.39370078740157483" right="0.19685039370078741" top="0.55118110236220474" bottom="0.35433070866141736" header="0" footer="0"/>
  <pageSetup paperSize="9" scale="60" fitToWidth="1000" fitToHeight="100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8 показатели </vt:lpstr>
      <vt:lpstr>9 средства по кодам</vt:lpstr>
      <vt:lpstr>10 средства по кодам</vt:lpstr>
      <vt:lpstr>'10 средства по кодам'!Область_печати</vt:lpstr>
      <vt:lpstr>'8 показатели '!Область_печати</vt:lpstr>
      <vt:lpstr>'9 средства по кодам'!Область_печати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User3</cp:lastModifiedBy>
  <cp:lastPrinted>2019-03-27T02:31:45Z</cp:lastPrinted>
  <dcterms:created xsi:type="dcterms:W3CDTF">2007-07-17T01:27:34Z</dcterms:created>
  <dcterms:modified xsi:type="dcterms:W3CDTF">2019-04-26T04:34:08Z</dcterms:modified>
</cp:coreProperties>
</file>